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845" windowHeight="12765" activeTab="0"/>
  </bookViews>
  <sheets>
    <sheet name="Program anual_" sheetId="1" r:id="rId1"/>
    <sheet name="Anexa achizitii directe" sheetId="2" r:id="rId2"/>
  </sheets>
  <definedNames>
    <definedName name="_xlnm.Print_Area" localSheetId="1">'Anexa achizitii directe'!$A$1:$K$123</definedName>
    <definedName name="_xlnm.Print_Area" localSheetId="0">'Program anual_'!$A$1:$J$44</definedName>
    <definedName name="_xlnm.Print_Titles" localSheetId="1">'Anexa achizitii directe'!$22:$23</definedName>
    <definedName name="_xlnm.Print_Titles" localSheetId="0">'Program anual_'!$20:$21</definedName>
  </definedNames>
  <calcPr fullCalcOnLoad="1"/>
</workbook>
</file>

<file path=xl/sharedStrings.xml><?xml version="1.0" encoding="utf-8"?>
<sst xmlns="http://schemas.openxmlformats.org/spreadsheetml/2006/main" count="477" uniqueCount="227">
  <si>
    <t>COD 
CPV</t>
  </si>
  <si>
    <t>LEI, fără TVA</t>
  </si>
  <si>
    <t>Sursa de finanţare</t>
  </si>
  <si>
    <t>Nr. crt.</t>
  </si>
  <si>
    <t>Data estimată pentru iniţiere</t>
  </si>
  <si>
    <t>OBIECTUL ACHIZIŢIEI DIRECTE</t>
  </si>
  <si>
    <t>NESECRET</t>
  </si>
  <si>
    <t xml:space="preserve">    DEPARTAMENTUL PENTRU SITUAŢII DE URGENŢĂ</t>
  </si>
  <si>
    <t>INSPECTORATUL GENERAL PENTRU SITUAŢII DE URGENŢĂ</t>
  </si>
  <si>
    <t xml:space="preserve">      INSPECTORATUL PENTRU SITUAŢII DE URGENŢĂ</t>
  </si>
  <si>
    <t xml:space="preserve">             “AVRAM IANCU” AL JUDEŢULUI CLUJ</t>
  </si>
  <si>
    <t>Colonel</t>
  </si>
  <si>
    <t>INSPECTOR ŞEF</t>
  </si>
  <si>
    <t xml:space="preserve">  Moldovan Ion</t>
  </si>
  <si>
    <t>COMPARTIMENTUL ACHIZIŢII PUBLICE</t>
  </si>
  <si>
    <t>bugetul de stat</t>
  </si>
  <si>
    <t>ANEXĂ LA PROGRAMUL ANUAL PRIVIND ACHIZIŢIILE DIRECTE</t>
  </si>
  <si>
    <t>71631200-2</t>
  </si>
  <si>
    <t>UM</t>
  </si>
  <si>
    <t>Cantitate</t>
  </si>
  <si>
    <t>buc.</t>
  </si>
  <si>
    <t xml:space="preserve">               AVIZAT</t>
  </si>
  <si>
    <t>ADJUNCT AL INSPECTORULUI ŞEF</t>
  </si>
  <si>
    <t>General de brigadă</t>
  </si>
  <si>
    <t>Cartuşe imprimantă</t>
  </si>
  <si>
    <t>50112100-4</t>
  </si>
  <si>
    <t>30125100-2</t>
  </si>
  <si>
    <t>pach</t>
  </si>
  <si>
    <t>FURNIZARE</t>
  </si>
  <si>
    <t>SERVICII</t>
  </si>
  <si>
    <t>Tip achiziţie</t>
  </si>
  <si>
    <r>
      <t xml:space="preserve">               </t>
    </r>
    <r>
      <rPr>
        <sz val="11"/>
        <color indexed="8"/>
        <rFont val="Times New Roman"/>
        <family val="1"/>
      </rPr>
      <t>MINISTERUL AFACERILOR INTERNE</t>
    </r>
  </si>
  <si>
    <r>
      <rPr>
        <b/>
        <sz val="11"/>
        <color indexed="8"/>
        <rFont val="Times New Roman"/>
        <family val="1"/>
      </rPr>
      <t xml:space="preserve">      </t>
    </r>
    <r>
      <rPr>
        <b/>
        <u val="single"/>
        <sz val="11"/>
        <color indexed="8"/>
        <rFont val="Times New Roman"/>
        <family val="1"/>
      </rPr>
      <t>APROB</t>
    </r>
  </si>
  <si>
    <t xml:space="preserve">Data estimată a finalizării achiziţiei </t>
  </si>
  <si>
    <t>Total 20.05.30</t>
  </si>
  <si>
    <t>LEI, cu TVA</t>
  </si>
  <si>
    <t xml:space="preserve">Valoarea  </t>
  </si>
  <si>
    <t>Total 20.02</t>
  </si>
  <si>
    <t>50116500-6</t>
  </si>
  <si>
    <t>pach.</t>
  </si>
  <si>
    <t xml:space="preserve">Valoarea   </t>
  </si>
  <si>
    <t>44100000-1</t>
  </si>
  <si>
    <t>Total 20.02 Tehnic</t>
  </si>
  <si>
    <t>Total 20.02 Patrimoniu</t>
  </si>
  <si>
    <t>34350000-5</t>
  </si>
  <si>
    <t>Total 20.01.30 Tehnic</t>
  </si>
  <si>
    <t>Total 20.05.30 Patrimoniu</t>
  </si>
  <si>
    <t>Total 20.01.06 Tehnic</t>
  </si>
  <si>
    <t>Total 20.01.09 Comunicații</t>
  </si>
  <si>
    <t>Total 20.05.30 Comunicații</t>
  </si>
  <si>
    <t>Offline</t>
  </si>
  <si>
    <t>Bugetul de stat</t>
  </si>
  <si>
    <t>online/       offline</t>
  </si>
  <si>
    <t>Persoana responsabilă cu aplicarea procedurii de atribuire</t>
  </si>
  <si>
    <t>Modalitatea de derulare a procedurii de atribuire</t>
  </si>
  <si>
    <t>Data (luna) estimată pentru atribuirea contractului de achiziţie publică/ acordului-cadru</t>
  </si>
  <si>
    <t>Data (luna) estimată pentru iniţierea procedurii</t>
  </si>
  <si>
    <t>Procedura stabilită/ instrumente specifice pentru derularea procesului de achiziţie</t>
  </si>
  <si>
    <t>Valoarea estimată a contractului / acordului-cadru</t>
  </si>
  <si>
    <t>Tipul şi obiectul contractului de achiziţie publică / acordului-cadru</t>
  </si>
  <si>
    <t>PROGRAMUL ANUAL AL ACHIZIŢIILOR PUBLICE</t>
  </si>
  <si>
    <t xml:space="preserve">    AVIZAT</t>
  </si>
  <si>
    <t xml:space="preserve">          AVIZAT</t>
  </si>
  <si>
    <t>Cluj-Napoca</t>
  </si>
  <si>
    <t>24957000-7</t>
  </si>
  <si>
    <t>litri</t>
  </si>
  <si>
    <t>Total 20.01.05 Tehnic</t>
  </si>
  <si>
    <t>39831240-0</t>
  </si>
  <si>
    <t>30199000-0</t>
  </si>
  <si>
    <t xml:space="preserve">Total 20.01.30 </t>
  </si>
  <si>
    <t>Total 20.01.09 Patrimoniu</t>
  </si>
  <si>
    <t xml:space="preserve">Total 20.01.09 </t>
  </si>
  <si>
    <t>Total 20.01.01 Intendență</t>
  </si>
  <si>
    <t>kg</t>
  </si>
  <si>
    <t>Întocmit,</t>
  </si>
  <si>
    <t>Materiale electrice</t>
  </si>
  <si>
    <t>Verificare echipament scafandri</t>
  </si>
  <si>
    <t>31681410-0</t>
  </si>
  <si>
    <t>44810000-1</t>
  </si>
  <si>
    <t>09211000-1</t>
  </si>
  <si>
    <t>71632000-7</t>
  </si>
  <si>
    <t>Total 20.01.02 Patrimoniu</t>
  </si>
  <si>
    <t>Total 20.01.03 Patrimoniu</t>
  </si>
  <si>
    <t xml:space="preserve">Total 20.01.03 </t>
  </si>
  <si>
    <t>Total 20.01.09 Tehnic</t>
  </si>
  <si>
    <t>09310000-5</t>
  </si>
  <si>
    <t>ART. BUG. 20.01.03</t>
  </si>
  <si>
    <t>TOTAL 20.01.03</t>
  </si>
  <si>
    <t>30192000-1</t>
  </si>
  <si>
    <t>50114200-9</t>
  </si>
  <si>
    <t>30232110-8</t>
  </si>
  <si>
    <t>44512940-3</t>
  </si>
  <si>
    <t>30233000-1</t>
  </si>
  <si>
    <t>Total 20.05.30 Tehnic</t>
  </si>
  <si>
    <t>Ofițer specialist I</t>
  </si>
  <si>
    <t>Slt.</t>
  </si>
  <si>
    <t>Mușat Vladian</t>
  </si>
  <si>
    <t>Lemn de foc</t>
  </si>
  <si>
    <t>03413000-8</t>
  </si>
  <si>
    <t>Asigurare RCA parc auto ISU Cluj</t>
  </si>
  <si>
    <t>66516100-1</t>
  </si>
  <si>
    <t>Verificare PRAM</t>
  </si>
  <si>
    <t>44411000-4</t>
  </si>
  <si>
    <t>45259000-7</t>
  </si>
  <si>
    <t>Total 20.30.03 Tehnic</t>
  </si>
  <si>
    <t>ART. BUG. 20.01.01</t>
  </si>
  <si>
    <t xml:space="preserve">Ianuarie </t>
  </si>
  <si>
    <t>TOTAL 20.01.01</t>
  </si>
  <si>
    <t>09123000-7</t>
  </si>
  <si>
    <t>-</t>
  </si>
  <si>
    <t>ART. BUG. 20.01.04</t>
  </si>
  <si>
    <t>Contract de furnizare/prestare alimentare cu apă</t>
  </si>
  <si>
    <t>65100000-4</t>
  </si>
  <si>
    <t>Contract prestări servicii de salubritate</t>
  </si>
  <si>
    <t>90511000-2</t>
  </si>
  <si>
    <t>TOTAL 20.01.04</t>
  </si>
  <si>
    <t>ART. BUG. 20.01.08</t>
  </si>
  <si>
    <t>64211000-8</t>
  </si>
  <si>
    <t>64212000-5</t>
  </si>
  <si>
    <t>TOTAL 20.01.08</t>
  </si>
  <si>
    <t>Slt. Mușat Vladian</t>
  </si>
  <si>
    <t>TOTAL</t>
  </si>
  <si>
    <t>Materiale sanitare</t>
  </si>
  <si>
    <t>Materiale de curățenie</t>
  </si>
  <si>
    <t>Kit revizie aparate de respirat ARIAC</t>
  </si>
  <si>
    <t>50413200-5</t>
  </si>
  <si>
    <t>42410000-3</t>
  </si>
  <si>
    <t>35111100-6</t>
  </si>
  <si>
    <r>
      <rPr>
        <b/>
        <sz val="11"/>
        <color indexed="8"/>
        <rFont val="Times New Roman"/>
        <family val="1"/>
      </rPr>
      <t xml:space="preserve">Anexa nr. 1 </t>
    </r>
    <r>
      <rPr>
        <sz val="11"/>
        <color indexed="8"/>
        <rFont val="Times New Roman"/>
        <family val="1"/>
      </rPr>
      <t>la nr.</t>
    </r>
  </si>
  <si>
    <t>Online</t>
  </si>
  <si>
    <t xml:space="preserve">Total 20.01.02 </t>
  </si>
  <si>
    <t xml:space="preserve">Total 20.01.01 </t>
  </si>
  <si>
    <t xml:space="preserve">Total 20.01.05 </t>
  </si>
  <si>
    <t xml:space="preserve">Total 20.01.06 </t>
  </si>
  <si>
    <t>31430000-9</t>
  </si>
  <si>
    <t>Total 20.03.01 Intendență</t>
  </si>
  <si>
    <t xml:space="preserve">Total 20.03.01 </t>
  </si>
  <si>
    <t>Pachet alimente (norma 2000 calorii)</t>
  </si>
  <si>
    <t>15800000-6</t>
  </si>
  <si>
    <t xml:space="preserve">                                                                                                                       Slt.</t>
  </si>
  <si>
    <t xml:space="preserve">          Urcan Grigore Ioan</t>
  </si>
  <si>
    <t>ACTUALIZAT ȊN 02.12.2020</t>
  </si>
  <si>
    <t xml:space="preserve">         Urcan Grigore Ioan</t>
  </si>
  <si>
    <t>Total 20.30.30</t>
  </si>
  <si>
    <t>Decembrie</t>
  </si>
  <si>
    <t>Octombrie</t>
  </si>
  <si>
    <t xml:space="preserve">Contract subsecvent furnizare hârtie A4 și A3  </t>
  </si>
  <si>
    <t xml:space="preserve">Contract subsecvent furnizare energie electrică </t>
  </si>
  <si>
    <t xml:space="preserve">Contract subsecvent furnizare gaze naturale </t>
  </si>
  <si>
    <t xml:space="preserve">Acord-cadru încheiat de O.N.A.C. </t>
  </si>
  <si>
    <t>Acord-cadru încheiat de M.A.I.</t>
  </si>
  <si>
    <t xml:space="preserve">Acord-cadru încheiat de M.A.I.. </t>
  </si>
  <si>
    <t>Contract subsecvent servicii de telefonie fixă</t>
  </si>
  <si>
    <t xml:space="preserve">Contract subsecvent servicii de telefonie mobilă </t>
  </si>
  <si>
    <t>PENTRU ANUL 2021</t>
  </si>
  <si>
    <t>CONTABIL ŞEF</t>
  </si>
  <si>
    <t xml:space="preserve">        Petreanu Mirela</t>
  </si>
  <si>
    <t>Diverse articole de papetărie/birotică</t>
  </si>
  <si>
    <t>Diferite truse de scule</t>
  </si>
  <si>
    <t>Motofierăstrău</t>
  </si>
  <si>
    <t>Mașină electrică de ascuțit lanț de motofierăstrău</t>
  </si>
  <si>
    <t>Acumulatori auto</t>
  </si>
  <si>
    <t xml:space="preserve">Anvelope </t>
  </si>
  <si>
    <t>Piese de schimb motofierăstrău</t>
  </si>
  <si>
    <t>Piese de schimb auto</t>
  </si>
  <si>
    <t>Lichid de parbriz</t>
  </si>
  <si>
    <t>16600000-1</t>
  </si>
  <si>
    <t>Reparații auto</t>
  </si>
  <si>
    <t>Servicii de vulcanizare camioane</t>
  </si>
  <si>
    <t>Ad Blue</t>
  </si>
  <si>
    <t>Uleiuri/lubrifianți motor</t>
  </si>
  <si>
    <t xml:space="preserve">Verificare și încărcare stingătoare </t>
  </si>
  <si>
    <t>Servicii de întreținere și verificare elevator auto</t>
  </si>
  <si>
    <t>Înlocuire robinet butelii aparate de respirat cu aer comprimat</t>
  </si>
  <si>
    <t>79212000-3</t>
  </si>
  <si>
    <t>Verificare metrologică atelier auto</t>
  </si>
  <si>
    <t>Audit de supraveghere RAR atelier auto</t>
  </si>
  <si>
    <t>Inspecții tehnice periodice</t>
  </si>
  <si>
    <t>Revizie tehnică autospeciale</t>
  </si>
  <si>
    <t>Verificare tehnică periodă centrale termice</t>
  </si>
  <si>
    <t>45259300-0</t>
  </si>
  <si>
    <t>Mașină de găurit și înșurubat</t>
  </si>
  <si>
    <t xml:space="preserve">Fierăstrău pendular </t>
  </si>
  <si>
    <t>Dulap metalic</t>
  </si>
  <si>
    <t>Fișet metalic</t>
  </si>
  <si>
    <t>Multimetru digital</t>
  </si>
  <si>
    <t>39122100-4</t>
  </si>
  <si>
    <t>42622000-2</t>
  </si>
  <si>
    <t>44512000-2</t>
  </si>
  <si>
    <t>Corp de iluminat cu tuburi fluorescente</t>
  </si>
  <si>
    <t>Plasă sudată diametru 4mm, 2x6 m, ochi 100x100mm</t>
  </si>
  <si>
    <t>Oțel beton OB37, colac, diametru 6 mm</t>
  </si>
  <si>
    <t>Cărămidă plină 240x115x63 mm</t>
  </si>
  <si>
    <t>Cilindru de siguranță din alamă(butuc yală)</t>
  </si>
  <si>
    <t>Broască îngropată pentru ușă interior</t>
  </si>
  <si>
    <t>Mortar/adeziv/ciment</t>
  </si>
  <si>
    <t xml:space="preserve">Vopsea lavabilă </t>
  </si>
  <si>
    <t>Întrerupător/priză</t>
  </si>
  <si>
    <t>Kit mouse+tastatură</t>
  </si>
  <si>
    <t>Acumulatori stații</t>
  </si>
  <si>
    <t>Total 20.01.06 Comunicații</t>
  </si>
  <si>
    <t>HDD 256 GB SSD</t>
  </si>
  <si>
    <t>Memorie 4 GB DDR3</t>
  </si>
  <si>
    <t>Placă de bază</t>
  </si>
  <si>
    <t>Procesor</t>
  </si>
  <si>
    <t>Sursă alimentare</t>
  </si>
  <si>
    <t>UPS</t>
  </si>
  <si>
    <t>Switch 24p cu management</t>
  </si>
  <si>
    <t>Patch panel echipat 24 p RJ 45 U</t>
  </si>
  <si>
    <t>Amplificator sunet</t>
  </si>
  <si>
    <t>Stație wireless cu 2 microfoane</t>
  </si>
  <si>
    <t>Boxe interior/exterior 80 ohm</t>
  </si>
  <si>
    <t>Stativ microfon</t>
  </si>
  <si>
    <t>Stație de lucru cu monitor</t>
  </si>
  <si>
    <t>Imprimantă A3 color</t>
  </si>
  <si>
    <t>30237100-0</t>
  </si>
  <si>
    <t>34300000-0</t>
  </si>
  <si>
    <t>39831500-1</t>
  </si>
  <si>
    <t>30200000-1</t>
  </si>
  <si>
    <t>31682000-0</t>
  </si>
  <si>
    <t>30213300-8</t>
  </si>
  <si>
    <t>32351000-8</t>
  </si>
  <si>
    <t>Total 20.30.03</t>
  </si>
  <si>
    <t xml:space="preserve"> CONTABIL ŞEF</t>
  </si>
  <si>
    <t xml:space="preserve">         Petreanu Mirela</t>
  </si>
  <si>
    <t xml:space="preserve">Nr. </t>
  </si>
  <si>
    <r>
      <rPr>
        <b/>
        <sz val="12"/>
        <color indexed="8"/>
        <rFont val="Times New Roman"/>
        <family val="1"/>
      </rPr>
      <t xml:space="preserve">      </t>
    </r>
    <r>
      <rPr>
        <b/>
        <u val="single"/>
        <sz val="12"/>
        <color indexed="8"/>
        <rFont val="Times New Roman"/>
        <family val="1"/>
      </rPr>
      <t>APROB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</si>
</sst>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.00\ &quot;lei&quot;"/>
    <numFmt numFmtId="178" formatCode="[$-418]dddd\,\ d\ mmmm\ yyyy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4" fontId="53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1" fontId="7" fillId="33" borderId="11" xfId="56" applyNumberFormat="1" applyFont="1" applyFill="1" applyBorder="1" applyAlignment="1">
      <alignment horizontal="center" vertical="center" wrapText="1"/>
      <protection/>
    </xf>
    <xf numFmtId="2" fontId="7" fillId="33" borderId="11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/>
      <protection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8" fillId="35" borderId="13" xfId="56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4" fontId="53" fillId="35" borderId="14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14" fontId="53" fillId="35" borderId="13" xfId="0" applyNumberFormat="1" applyFont="1" applyFill="1" applyBorder="1" applyAlignment="1">
      <alignment horizontal="center" vertical="center" wrapText="1"/>
    </xf>
    <xf numFmtId="14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7" fillId="33" borderId="11" xfId="56" applyFont="1" applyFill="1" applyBorder="1" applyAlignment="1">
      <alignment horizontal="center" vertical="center"/>
      <protection/>
    </xf>
    <xf numFmtId="4" fontId="53" fillId="35" borderId="15" xfId="0" applyNumberFormat="1" applyFont="1" applyFill="1" applyBorder="1" applyAlignment="1">
      <alignment horizontal="center" vertical="center" wrapText="1"/>
    </xf>
    <xf numFmtId="2" fontId="7" fillId="33" borderId="10" xfId="56" applyNumberFormat="1" applyFont="1" applyFill="1" applyBorder="1" applyAlignment="1">
      <alignment vertical="center" wrapText="1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5" borderId="17" xfId="56" applyFont="1" applyFill="1" applyBorder="1" applyAlignment="1">
      <alignment horizontal="center" vertical="center"/>
      <protection/>
    </xf>
    <xf numFmtId="0" fontId="8" fillId="35" borderId="18" xfId="56" applyFont="1" applyFill="1" applyBorder="1" applyAlignment="1">
      <alignment horizontal="center" vertical="center"/>
      <protection/>
    </xf>
    <xf numFmtId="1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5" borderId="2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14" fontId="8" fillId="35" borderId="13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56" applyFont="1" applyFill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56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4" fontId="8" fillId="35" borderId="23" xfId="0" applyNumberFormat="1" applyFont="1" applyFill="1" applyBorder="1" applyAlignment="1">
      <alignment horizontal="center" vertical="center" wrapText="1"/>
    </xf>
    <xf numFmtId="14" fontId="8" fillId="35" borderId="17" xfId="0" applyNumberFormat="1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vertical="center" wrapText="1"/>
    </xf>
    <xf numFmtId="4" fontId="8" fillId="35" borderId="25" xfId="0" applyNumberFormat="1" applyFont="1" applyFill="1" applyBorder="1" applyAlignment="1">
      <alignment horizontal="center" vertical="center" wrapText="1"/>
    </xf>
    <xf numFmtId="14" fontId="8" fillId="35" borderId="18" xfId="0" applyNumberFormat="1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duri_CPV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180975</xdr:rowOff>
    </xdr:from>
    <xdr:to>
      <xdr:col>1</xdr:col>
      <xdr:colOff>1733550</xdr:colOff>
      <xdr:row>5</xdr:row>
      <xdr:rowOff>142875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715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</xdr:row>
      <xdr:rowOff>47625</xdr:rowOff>
    </xdr:from>
    <xdr:to>
      <xdr:col>1</xdr:col>
      <xdr:colOff>1704975</xdr:colOff>
      <xdr:row>5</xdr:row>
      <xdr:rowOff>114300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286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zoomScaleNormal="70" zoomScaleSheetLayoutView="80" workbookViewId="0" topLeftCell="C27">
      <selection activeCell="Q39" sqref="Q39"/>
    </sheetView>
  </sheetViews>
  <sheetFormatPr defaultColWidth="9.140625" defaultRowHeight="15"/>
  <cols>
    <col min="1" max="1" width="4.140625" style="2" customWidth="1"/>
    <col min="2" max="2" width="36.140625" style="2" customWidth="1"/>
    <col min="3" max="3" width="11.8515625" style="2" customWidth="1"/>
    <col min="4" max="4" width="14.57421875" style="2" customWidth="1"/>
    <col min="5" max="5" width="8.8515625" style="2" customWidth="1"/>
    <col min="6" max="6" width="30.8515625" style="2" customWidth="1"/>
    <col min="7" max="7" width="12.140625" style="2" customWidth="1"/>
    <col min="8" max="8" width="12.00390625" style="2" customWidth="1"/>
    <col min="9" max="9" width="11.7109375" style="2" customWidth="1"/>
    <col min="10" max="10" width="20.57421875" style="2" customWidth="1"/>
    <col min="11" max="12" width="9.140625" style="2" customWidth="1"/>
    <col min="13" max="16384" width="9.140625" style="2" customWidth="1"/>
  </cols>
  <sheetData>
    <row r="1" spans="1:8" ht="15.75">
      <c r="A1" s="1" t="s">
        <v>31</v>
      </c>
      <c r="B1" s="10"/>
      <c r="C1" s="10"/>
      <c r="D1" s="10"/>
      <c r="E1" s="10"/>
      <c r="F1" s="10"/>
      <c r="H1" s="2" t="s">
        <v>6</v>
      </c>
    </row>
    <row r="2" spans="1:8" ht="15">
      <c r="A2" s="2" t="s">
        <v>7</v>
      </c>
      <c r="B2" s="10"/>
      <c r="C2" s="10"/>
      <c r="D2" s="10"/>
      <c r="E2" s="10"/>
      <c r="F2" s="10"/>
      <c r="G2" s="17"/>
      <c r="H2" s="2" t="s">
        <v>225</v>
      </c>
    </row>
    <row r="3" spans="1:8" ht="15">
      <c r="A3" s="2" t="s">
        <v>8</v>
      </c>
      <c r="B3" s="10"/>
      <c r="C3" s="10"/>
      <c r="D3" s="10"/>
      <c r="E3" s="10"/>
      <c r="F3" s="10"/>
      <c r="H3" s="2" t="s">
        <v>63</v>
      </c>
    </row>
    <row r="4" spans="2:6" ht="15">
      <c r="B4" s="10"/>
      <c r="C4" s="10"/>
      <c r="D4" s="10"/>
      <c r="E4" s="10"/>
      <c r="F4" s="10"/>
    </row>
    <row r="5" spans="2:6" ht="15">
      <c r="B5" s="10"/>
      <c r="C5" s="10"/>
      <c r="D5" s="10"/>
      <c r="E5" s="10"/>
      <c r="F5" s="10"/>
    </row>
    <row r="6" spans="2:6" ht="15">
      <c r="B6" s="10"/>
      <c r="C6" s="10"/>
      <c r="D6" s="10"/>
      <c r="E6" s="10"/>
      <c r="F6" s="10"/>
    </row>
    <row r="7" spans="1:9" ht="15.75">
      <c r="A7" s="2" t="s">
        <v>9</v>
      </c>
      <c r="B7" s="10"/>
      <c r="C7" s="10"/>
      <c r="D7" s="10"/>
      <c r="E7" s="10"/>
      <c r="F7" s="10"/>
      <c r="H7" s="146" t="s">
        <v>226</v>
      </c>
      <c r="I7" s="1"/>
    </row>
    <row r="8" spans="1:9" ht="15.75">
      <c r="A8" s="2" t="s">
        <v>10</v>
      </c>
      <c r="B8" s="10"/>
      <c r="C8" s="10"/>
      <c r="D8" s="10"/>
      <c r="E8" s="10"/>
      <c r="F8" s="10"/>
      <c r="H8" s="1" t="s">
        <v>12</v>
      </c>
      <c r="I8" s="1"/>
    </row>
    <row r="9" spans="8:9" ht="15.75">
      <c r="H9" s="147" t="s">
        <v>23</v>
      </c>
      <c r="I9" s="1"/>
    </row>
    <row r="10" spans="8:9" ht="15.75">
      <c r="H10" s="1"/>
      <c r="I10" s="1"/>
    </row>
    <row r="11" spans="8:9" ht="15.75">
      <c r="H11" s="1" t="s">
        <v>13</v>
      </c>
      <c r="I11" s="1"/>
    </row>
    <row r="13" spans="2:8" ht="15">
      <c r="B13" s="5" t="s">
        <v>62</v>
      </c>
      <c r="H13" s="5" t="s">
        <v>61</v>
      </c>
    </row>
    <row r="14" spans="2:8" ht="15">
      <c r="B14" s="63" t="s">
        <v>22</v>
      </c>
      <c r="H14" s="67" t="s">
        <v>155</v>
      </c>
    </row>
    <row r="15" spans="2:8" ht="15">
      <c r="B15" s="63" t="s">
        <v>11</v>
      </c>
      <c r="H15" s="68" t="s">
        <v>11</v>
      </c>
    </row>
    <row r="16" spans="2:8" ht="15">
      <c r="B16" s="2" t="s">
        <v>142</v>
      </c>
      <c r="H16" s="2" t="s">
        <v>156</v>
      </c>
    </row>
    <row r="18" ht="15.75">
      <c r="E18" s="6" t="s">
        <v>60</v>
      </c>
    </row>
    <row r="19" ht="15.75">
      <c r="E19" s="6" t="s">
        <v>154</v>
      </c>
    </row>
    <row r="20" spans="1:10" ht="59.25" customHeight="1">
      <c r="A20" s="87" t="s">
        <v>3</v>
      </c>
      <c r="B20" s="87" t="s">
        <v>59</v>
      </c>
      <c r="C20" s="87" t="s">
        <v>0</v>
      </c>
      <c r="D20" s="14" t="s">
        <v>58</v>
      </c>
      <c r="E20" s="87" t="s">
        <v>2</v>
      </c>
      <c r="F20" s="87" t="s">
        <v>57</v>
      </c>
      <c r="G20" s="87" t="s">
        <v>56</v>
      </c>
      <c r="H20" s="87" t="s">
        <v>55</v>
      </c>
      <c r="I20" s="14" t="s">
        <v>54</v>
      </c>
      <c r="J20" s="87" t="s">
        <v>53</v>
      </c>
    </row>
    <row r="21" spans="1:10" ht="77.25" customHeight="1">
      <c r="A21" s="88"/>
      <c r="B21" s="88"/>
      <c r="C21" s="88"/>
      <c r="D21" s="14" t="s">
        <v>1</v>
      </c>
      <c r="E21" s="88"/>
      <c r="F21" s="88"/>
      <c r="G21" s="88"/>
      <c r="H21" s="88"/>
      <c r="I21" s="14" t="s">
        <v>52</v>
      </c>
      <c r="J21" s="88"/>
    </row>
    <row r="22" spans="1:10" ht="18" customHeight="1">
      <c r="A22" s="15"/>
      <c r="B22" s="16" t="s">
        <v>105</v>
      </c>
      <c r="C22" s="15"/>
      <c r="D22" s="15"/>
      <c r="E22" s="15"/>
      <c r="F22" s="15"/>
      <c r="G22" s="15"/>
      <c r="H22" s="15"/>
      <c r="I22" s="15"/>
      <c r="J22" s="15"/>
    </row>
    <row r="23" spans="1:10" s="74" customFormat="1" ht="38.25" customHeight="1">
      <c r="A23" s="69">
        <v>1</v>
      </c>
      <c r="B23" s="70" t="s">
        <v>146</v>
      </c>
      <c r="C23" s="69" t="s">
        <v>88</v>
      </c>
      <c r="D23" s="71">
        <v>5560</v>
      </c>
      <c r="E23" s="72" t="s">
        <v>51</v>
      </c>
      <c r="F23" s="73" t="s">
        <v>149</v>
      </c>
      <c r="G23" s="69" t="s">
        <v>106</v>
      </c>
      <c r="H23" s="69" t="s">
        <v>145</v>
      </c>
      <c r="I23" s="69" t="s">
        <v>129</v>
      </c>
      <c r="J23" s="69" t="s">
        <v>120</v>
      </c>
    </row>
    <row r="24" spans="1:10" s="74" customFormat="1" ht="15">
      <c r="A24" s="75"/>
      <c r="B24" s="76" t="s">
        <v>107</v>
      </c>
      <c r="C24" s="75"/>
      <c r="D24" s="78">
        <f>SUM(D23:D23)</f>
        <v>5560</v>
      </c>
      <c r="E24" s="77"/>
      <c r="F24" s="77"/>
      <c r="G24" s="77"/>
      <c r="H24" s="77"/>
      <c r="I24" s="77"/>
      <c r="J24" s="77"/>
    </row>
    <row r="25" spans="1:10" s="74" customFormat="1" ht="15">
      <c r="A25" s="69"/>
      <c r="B25" s="79" t="s">
        <v>86</v>
      </c>
      <c r="C25" s="69"/>
      <c r="D25" s="80"/>
      <c r="E25" s="80"/>
      <c r="F25" s="80"/>
      <c r="G25" s="80"/>
      <c r="H25" s="80"/>
      <c r="I25" s="80"/>
      <c r="J25" s="80"/>
    </row>
    <row r="26" spans="1:10" s="74" customFormat="1" ht="43.5" customHeight="1">
      <c r="A26" s="69">
        <v>4</v>
      </c>
      <c r="B26" s="70" t="s">
        <v>147</v>
      </c>
      <c r="C26" s="69" t="s">
        <v>85</v>
      </c>
      <c r="D26" s="71">
        <v>297184.82</v>
      </c>
      <c r="E26" s="72" t="s">
        <v>51</v>
      </c>
      <c r="F26" s="73" t="s">
        <v>150</v>
      </c>
      <c r="G26" s="81" t="s">
        <v>106</v>
      </c>
      <c r="H26" s="81" t="s">
        <v>144</v>
      </c>
      <c r="I26" s="69" t="s">
        <v>50</v>
      </c>
      <c r="J26" s="69" t="s">
        <v>120</v>
      </c>
    </row>
    <row r="27" spans="1:10" s="74" customFormat="1" ht="43.5" customHeight="1">
      <c r="A27" s="69">
        <v>5</v>
      </c>
      <c r="B27" s="70" t="s">
        <v>148</v>
      </c>
      <c r="C27" s="69" t="s">
        <v>108</v>
      </c>
      <c r="D27" s="71">
        <v>260949.87</v>
      </c>
      <c r="E27" s="72" t="s">
        <v>51</v>
      </c>
      <c r="F27" s="73" t="s">
        <v>151</v>
      </c>
      <c r="G27" s="81" t="s">
        <v>106</v>
      </c>
      <c r="H27" s="81" t="s">
        <v>144</v>
      </c>
      <c r="I27" s="69" t="s">
        <v>129</v>
      </c>
      <c r="J27" s="69" t="s">
        <v>120</v>
      </c>
    </row>
    <row r="28" spans="1:10" s="74" customFormat="1" ht="15">
      <c r="A28" s="75"/>
      <c r="B28" s="76" t="s">
        <v>87</v>
      </c>
      <c r="C28" s="75"/>
      <c r="D28" s="78">
        <f>SUM(D26:D27)</f>
        <v>558134.69</v>
      </c>
      <c r="E28" s="77"/>
      <c r="F28" s="77"/>
      <c r="G28" s="77"/>
      <c r="H28" s="77"/>
      <c r="I28" s="77"/>
      <c r="J28" s="77"/>
    </row>
    <row r="29" spans="1:10" s="74" customFormat="1" ht="15">
      <c r="A29" s="69"/>
      <c r="B29" s="79" t="s">
        <v>110</v>
      </c>
      <c r="C29" s="69"/>
      <c r="D29" s="80"/>
      <c r="E29" s="80"/>
      <c r="F29" s="80"/>
      <c r="G29" s="80"/>
      <c r="H29" s="80"/>
      <c r="I29" s="80"/>
      <c r="J29" s="80"/>
    </row>
    <row r="30" spans="1:10" s="74" customFormat="1" ht="30">
      <c r="A30" s="69">
        <v>9</v>
      </c>
      <c r="B30" s="82" t="s">
        <v>111</v>
      </c>
      <c r="C30" s="69" t="s">
        <v>112</v>
      </c>
      <c r="D30" s="71">
        <v>126144</v>
      </c>
      <c r="E30" s="72" t="s">
        <v>51</v>
      </c>
      <c r="F30" s="83" t="s">
        <v>109</v>
      </c>
      <c r="G30" s="69" t="s">
        <v>109</v>
      </c>
      <c r="H30" s="69" t="s">
        <v>109</v>
      </c>
      <c r="I30" s="69" t="s">
        <v>50</v>
      </c>
      <c r="J30" s="69" t="s">
        <v>120</v>
      </c>
    </row>
    <row r="31" spans="1:10" s="74" customFormat="1" ht="30">
      <c r="A31" s="69">
        <v>10</v>
      </c>
      <c r="B31" s="82" t="s">
        <v>113</v>
      </c>
      <c r="C31" s="69" t="s">
        <v>114</v>
      </c>
      <c r="D31" s="71">
        <v>32256</v>
      </c>
      <c r="E31" s="72" t="s">
        <v>51</v>
      </c>
      <c r="F31" s="83" t="s">
        <v>109</v>
      </c>
      <c r="G31" s="69" t="s">
        <v>109</v>
      </c>
      <c r="H31" s="69" t="s">
        <v>109</v>
      </c>
      <c r="I31" s="69" t="s">
        <v>50</v>
      </c>
      <c r="J31" s="69" t="s">
        <v>120</v>
      </c>
    </row>
    <row r="32" spans="1:10" s="74" customFormat="1" ht="15">
      <c r="A32" s="75"/>
      <c r="B32" s="76" t="s">
        <v>115</v>
      </c>
      <c r="C32" s="75"/>
      <c r="D32" s="78">
        <f>SUM(D30:D31)</f>
        <v>158400</v>
      </c>
      <c r="E32" s="77"/>
      <c r="F32" s="75"/>
      <c r="G32" s="77"/>
      <c r="H32" s="77"/>
      <c r="I32" s="77"/>
      <c r="J32" s="77"/>
    </row>
    <row r="33" spans="1:10" s="74" customFormat="1" ht="15">
      <c r="A33" s="69"/>
      <c r="B33" s="79" t="s">
        <v>116</v>
      </c>
      <c r="C33" s="69"/>
      <c r="D33" s="80"/>
      <c r="E33" s="80"/>
      <c r="F33" s="69"/>
      <c r="G33" s="80"/>
      <c r="H33" s="80"/>
      <c r="I33" s="80"/>
      <c r="J33" s="80"/>
    </row>
    <row r="34" spans="1:10" s="74" customFormat="1" ht="37.5" customHeight="1">
      <c r="A34" s="69">
        <v>11</v>
      </c>
      <c r="B34" s="70" t="s">
        <v>152</v>
      </c>
      <c r="C34" s="69" t="s">
        <v>117</v>
      </c>
      <c r="D34" s="84">
        <v>1187.83</v>
      </c>
      <c r="E34" s="72" t="s">
        <v>51</v>
      </c>
      <c r="F34" s="73" t="s">
        <v>150</v>
      </c>
      <c r="G34" s="69" t="s">
        <v>106</v>
      </c>
      <c r="H34" s="69" t="s">
        <v>144</v>
      </c>
      <c r="I34" s="69" t="s">
        <v>129</v>
      </c>
      <c r="J34" s="69" t="s">
        <v>120</v>
      </c>
    </row>
    <row r="35" spans="1:10" s="74" customFormat="1" ht="37.5" customHeight="1">
      <c r="A35" s="69">
        <v>12</v>
      </c>
      <c r="B35" s="70" t="s">
        <v>153</v>
      </c>
      <c r="C35" s="69" t="s">
        <v>118</v>
      </c>
      <c r="D35" s="71">
        <v>8582.15</v>
      </c>
      <c r="E35" s="72" t="s">
        <v>51</v>
      </c>
      <c r="F35" s="73" t="s">
        <v>150</v>
      </c>
      <c r="G35" s="69" t="s">
        <v>106</v>
      </c>
      <c r="H35" s="69" t="s">
        <v>144</v>
      </c>
      <c r="I35" s="69" t="s">
        <v>129</v>
      </c>
      <c r="J35" s="69" t="s">
        <v>120</v>
      </c>
    </row>
    <row r="36" spans="1:10" s="27" customFormat="1" ht="15">
      <c r="A36" s="31"/>
      <c r="B36" s="29" t="s">
        <v>119</v>
      </c>
      <c r="C36" s="28"/>
      <c r="D36" s="30">
        <f>SUM(D34:D35)</f>
        <v>9769.98</v>
      </c>
      <c r="E36" s="28"/>
      <c r="F36" s="31"/>
      <c r="G36" s="28"/>
      <c r="H36" s="28"/>
      <c r="I36" s="28"/>
      <c r="J36" s="28"/>
    </row>
    <row r="37" spans="1:10" s="27" customFormat="1" ht="15">
      <c r="A37" s="28"/>
      <c r="B37" s="29" t="s">
        <v>121</v>
      </c>
      <c r="C37" s="28"/>
      <c r="D37" s="30">
        <f>D36+D32+D28+D24</f>
        <v>731864.6699999999</v>
      </c>
      <c r="E37" s="28"/>
      <c r="F37" s="31"/>
      <c r="G37" s="28"/>
      <c r="H37" s="28"/>
      <c r="I37" s="28"/>
      <c r="J37" s="28"/>
    </row>
    <row r="38" spans="1:10" ht="15">
      <c r="A38" s="22"/>
      <c r="B38" s="23"/>
      <c r="C38" s="22"/>
      <c r="D38" s="24"/>
      <c r="E38" s="22"/>
      <c r="F38" s="25"/>
      <c r="G38" s="22"/>
      <c r="H38" s="22"/>
      <c r="I38" s="22"/>
      <c r="J38" s="22"/>
    </row>
    <row r="39" ht="15">
      <c r="E39" s="5" t="s">
        <v>74</v>
      </c>
    </row>
    <row r="40" ht="15">
      <c r="E40" s="5" t="s">
        <v>14</v>
      </c>
    </row>
    <row r="41" ht="15">
      <c r="E41" s="5" t="s">
        <v>94</v>
      </c>
    </row>
    <row r="42" spans="4:5" ht="15">
      <c r="D42" s="26" t="s">
        <v>95</v>
      </c>
      <c r="E42" s="5"/>
    </row>
    <row r="43" ht="15">
      <c r="E43" s="5"/>
    </row>
    <row r="44" ht="15">
      <c r="E44" s="5" t="s">
        <v>96</v>
      </c>
    </row>
  </sheetData>
  <sheetProtection/>
  <mergeCells count="8">
    <mergeCell ref="H20:H21"/>
    <mergeCell ref="J20:J21"/>
    <mergeCell ref="A20:A21"/>
    <mergeCell ref="B20:B21"/>
    <mergeCell ref="C20:C21"/>
    <mergeCell ref="E20:E21"/>
    <mergeCell ref="F20:F21"/>
    <mergeCell ref="G20:G21"/>
  </mergeCells>
  <printOptions/>
  <pageMargins left="0.7874015748031497" right="0.11811023622047245" top="0.7874015748031497" bottom="0.07874015748031496" header="0" footer="0.07874015748031496"/>
  <pageSetup horizontalDpi="600" verticalDpi="600" orientation="landscape" paperSize="9" scale="80" r:id="rId2"/>
  <rowBreaks count="1" manualBreakCount="1">
    <brk id="2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85" zoomScaleSheetLayoutView="85" workbookViewId="0" topLeftCell="A1">
      <selection activeCell="B7" sqref="B7"/>
    </sheetView>
  </sheetViews>
  <sheetFormatPr defaultColWidth="9.140625" defaultRowHeight="15"/>
  <cols>
    <col min="1" max="1" width="4.8515625" style="2" customWidth="1"/>
    <col min="2" max="2" width="48.00390625" style="2" customWidth="1"/>
    <col min="3" max="3" width="12.7109375" style="2" customWidth="1"/>
    <col min="4" max="4" width="6.28125" style="2" customWidth="1"/>
    <col min="5" max="5" width="5.8515625" style="2" customWidth="1"/>
    <col min="6" max="6" width="12.28125" style="5" customWidth="1"/>
    <col min="7" max="7" width="16.7109375" style="2" customWidth="1"/>
    <col min="8" max="8" width="12.57421875" style="10" customWidth="1"/>
    <col min="9" max="9" width="12.8515625" style="10" customWidth="1"/>
    <col min="10" max="10" width="14.140625" style="2" customWidth="1"/>
    <col min="11" max="11" width="14.57421875" style="5" customWidth="1"/>
    <col min="12" max="16384" width="9.140625" style="2" customWidth="1"/>
  </cols>
  <sheetData>
    <row r="1" spans="1:10" ht="15.75">
      <c r="A1" s="1" t="s">
        <v>31</v>
      </c>
      <c r="B1" s="10"/>
      <c r="C1" s="10"/>
      <c r="D1" s="10"/>
      <c r="E1" s="10"/>
      <c r="G1" s="10" t="s">
        <v>6</v>
      </c>
      <c r="H1" s="2"/>
      <c r="J1" s="10"/>
    </row>
    <row r="2" spans="1:12" ht="15">
      <c r="A2" s="2" t="s">
        <v>7</v>
      </c>
      <c r="B2" s="10"/>
      <c r="C2" s="10"/>
      <c r="D2" s="10"/>
      <c r="E2" s="10"/>
      <c r="G2" s="17" t="s">
        <v>128</v>
      </c>
      <c r="H2" s="2"/>
      <c r="J2" s="10"/>
      <c r="L2" s="10"/>
    </row>
    <row r="3" spans="1:11" ht="15">
      <c r="A3" s="2" t="s">
        <v>8</v>
      </c>
      <c r="B3" s="10"/>
      <c r="C3" s="10"/>
      <c r="D3" s="10"/>
      <c r="E3" s="10"/>
      <c r="F3" s="20"/>
      <c r="I3" s="2"/>
      <c r="K3" s="20"/>
    </row>
    <row r="4" spans="2:11" ht="15.75">
      <c r="B4" s="10"/>
      <c r="C4" s="10"/>
      <c r="D4" s="10"/>
      <c r="E4" s="10"/>
      <c r="F4" s="20"/>
      <c r="G4" s="1"/>
      <c r="I4" s="1"/>
      <c r="K4" s="20"/>
    </row>
    <row r="5" spans="2:11" ht="15">
      <c r="B5" s="10"/>
      <c r="C5" s="10"/>
      <c r="D5" s="10"/>
      <c r="E5" s="10"/>
      <c r="F5" s="20"/>
      <c r="I5" s="2"/>
      <c r="K5" s="20"/>
    </row>
    <row r="6" spans="2:11" ht="15">
      <c r="B6" s="10"/>
      <c r="C6" s="10"/>
      <c r="D6" s="10"/>
      <c r="E6" s="10"/>
      <c r="F6" s="20"/>
      <c r="I6" s="2"/>
      <c r="K6" s="20"/>
    </row>
    <row r="7" spans="1:11" ht="15">
      <c r="A7" s="2" t="s">
        <v>9</v>
      </c>
      <c r="B7" s="10"/>
      <c r="C7" s="10"/>
      <c r="D7" s="10"/>
      <c r="E7" s="10"/>
      <c r="F7" s="20"/>
      <c r="I7" s="2"/>
      <c r="K7" s="20"/>
    </row>
    <row r="8" spans="1:11" ht="15">
      <c r="A8" s="2" t="s">
        <v>10</v>
      </c>
      <c r="B8" s="10"/>
      <c r="C8" s="10"/>
      <c r="D8" s="10"/>
      <c r="E8" s="10"/>
      <c r="I8" s="2"/>
      <c r="K8" s="20"/>
    </row>
    <row r="9" spans="7:8" ht="15">
      <c r="G9" s="3" t="s">
        <v>32</v>
      </c>
      <c r="H9" s="2"/>
    </row>
    <row r="10" spans="7:8" ht="15">
      <c r="G10" s="2" t="s">
        <v>12</v>
      </c>
      <c r="H10" s="2"/>
    </row>
    <row r="11" spans="7:8" ht="15">
      <c r="G11" s="13" t="s">
        <v>23</v>
      </c>
      <c r="H11" s="2"/>
    </row>
    <row r="12" ht="15">
      <c r="H12" s="2"/>
    </row>
    <row r="13" spans="7:8" ht="15">
      <c r="G13" s="2" t="s">
        <v>13</v>
      </c>
      <c r="H13" s="2"/>
    </row>
    <row r="14" ht="15">
      <c r="H14" s="2"/>
    </row>
    <row r="15" spans="2:8" ht="15">
      <c r="B15" s="4" t="s">
        <v>21</v>
      </c>
      <c r="H15" s="4" t="s">
        <v>21</v>
      </c>
    </row>
    <row r="16" spans="2:8" ht="15">
      <c r="B16" s="63" t="s">
        <v>22</v>
      </c>
      <c r="H16" s="85" t="s">
        <v>223</v>
      </c>
    </row>
    <row r="17" spans="2:8" ht="15">
      <c r="B17" s="63" t="s">
        <v>11</v>
      </c>
      <c r="H17" s="86" t="s">
        <v>11</v>
      </c>
    </row>
    <row r="18" spans="2:8" ht="15">
      <c r="B18" s="2" t="s">
        <v>140</v>
      </c>
      <c r="H18" s="2" t="s">
        <v>224</v>
      </c>
    </row>
    <row r="19" ht="15">
      <c r="H19" s="2"/>
    </row>
    <row r="20" spans="2:11" ht="15.75">
      <c r="B20" s="6"/>
      <c r="C20" s="6"/>
      <c r="D20" s="6"/>
      <c r="E20" s="6"/>
      <c r="F20" s="6" t="s">
        <v>16</v>
      </c>
      <c r="G20" s="12"/>
      <c r="H20" s="12"/>
      <c r="J20" s="5"/>
      <c r="K20" s="6"/>
    </row>
    <row r="21" spans="2:11" ht="15.75">
      <c r="B21" s="6"/>
      <c r="C21" s="6"/>
      <c r="D21" s="6"/>
      <c r="E21" s="6"/>
      <c r="F21" s="6" t="s">
        <v>141</v>
      </c>
      <c r="G21" s="12"/>
      <c r="H21" s="12"/>
      <c r="J21" s="5"/>
      <c r="K21" s="6"/>
    </row>
    <row r="22" spans="1:11" ht="24.75" customHeight="1">
      <c r="A22" s="89" t="s">
        <v>3</v>
      </c>
      <c r="B22" s="89" t="s">
        <v>5</v>
      </c>
      <c r="C22" s="89" t="s">
        <v>0</v>
      </c>
      <c r="D22" s="90" t="s">
        <v>19</v>
      </c>
      <c r="E22" s="90" t="s">
        <v>18</v>
      </c>
      <c r="F22" s="19" t="s">
        <v>40</v>
      </c>
      <c r="G22" s="89" t="s">
        <v>2</v>
      </c>
      <c r="H22" s="89" t="s">
        <v>4</v>
      </c>
      <c r="I22" s="89" t="s">
        <v>33</v>
      </c>
      <c r="J22" s="89" t="s">
        <v>30</v>
      </c>
      <c r="K22" s="19" t="s">
        <v>36</v>
      </c>
    </row>
    <row r="23" spans="1:11" ht="36.75" customHeight="1">
      <c r="A23" s="89"/>
      <c r="B23" s="89"/>
      <c r="C23" s="89"/>
      <c r="D23" s="91"/>
      <c r="E23" s="91"/>
      <c r="F23" s="19" t="s">
        <v>1</v>
      </c>
      <c r="G23" s="89"/>
      <c r="H23" s="89"/>
      <c r="I23" s="89"/>
      <c r="J23" s="89"/>
      <c r="K23" s="19" t="s">
        <v>35</v>
      </c>
    </row>
    <row r="24" spans="1:11" s="101" customFormat="1" ht="15.75" customHeight="1" thickBot="1">
      <c r="A24" s="97">
        <v>1</v>
      </c>
      <c r="B24" s="98" t="s">
        <v>157</v>
      </c>
      <c r="C24" s="56" t="s">
        <v>68</v>
      </c>
      <c r="D24" s="33">
        <v>1</v>
      </c>
      <c r="E24" s="33" t="s">
        <v>39</v>
      </c>
      <c r="F24" s="99">
        <v>9960.55</v>
      </c>
      <c r="G24" s="97" t="s">
        <v>15</v>
      </c>
      <c r="H24" s="100">
        <v>44197</v>
      </c>
      <c r="I24" s="100">
        <v>44561</v>
      </c>
      <c r="J24" s="52" t="s">
        <v>28</v>
      </c>
      <c r="K24" s="99">
        <f>F24*1.19</f>
        <v>11853.054499999998</v>
      </c>
    </row>
    <row r="25" spans="1:11" s="109" customFormat="1" ht="18.75" customHeight="1" thickBot="1">
      <c r="A25" s="102"/>
      <c r="B25" s="103" t="s">
        <v>72</v>
      </c>
      <c r="C25" s="40"/>
      <c r="D25" s="104"/>
      <c r="E25" s="104"/>
      <c r="F25" s="105">
        <f>SUM(F24:F24)</f>
        <v>9960.55</v>
      </c>
      <c r="G25" s="104"/>
      <c r="H25" s="106"/>
      <c r="I25" s="106"/>
      <c r="J25" s="107"/>
      <c r="K25" s="108">
        <f>F25*1.19</f>
        <v>11853.054499999998</v>
      </c>
    </row>
    <row r="26" spans="1:11" s="109" customFormat="1" ht="21.75" customHeight="1" thickBot="1">
      <c r="A26" s="110"/>
      <c r="B26" s="103" t="s">
        <v>131</v>
      </c>
      <c r="C26" s="40"/>
      <c r="D26" s="104"/>
      <c r="E26" s="104"/>
      <c r="F26" s="105">
        <f>F25</f>
        <v>9960.55</v>
      </c>
      <c r="G26" s="104"/>
      <c r="H26" s="106"/>
      <c r="I26" s="106"/>
      <c r="J26" s="107"/>
      <c r="K26" s="108">
        <f>F26*1.19</f>
        <v>11853.054499999998</v>
      </c>
    </row>
    <row r="27" spans="1:11" s="101" customFormat="1" ht="18.75" customHeight="1" thickBot="1">
      <c r="A27" s="111">
        <v>2</v>
      </c>
      <c r="B27" s="112" t="s">
        <v>123</v>
      </c>
      <c r="C27" s="113" t="s">
        <v>67</v>
      </c>
      <c r="D27" s="36">
        <v>1</v>
      </c>
      <c r="E27" s="37" t="s">
        <v>39</v>
      </c>
      <c r="F27" s="64">
        <v>8585</v>
      </c>
      <c r="G27" s="111" t="s">
        <v>15</v>
      </c>
      <c r="H27" s="100">
        <v>44197</v>
      </c>
      <c r="I27" s="100">
        <v>44561</v>
      </c>
      <c r="J27" s="51" t="s">
        <v>28</v>
      </c>
      <c r="K27" s="114">
        <f aca="true" t="shared" si="0" ref="K27:K32">F27*1.19</f>
        <v>10216.15</v>
      </c>
    </row>
    <row r="28" spans="1:11" s="109" customFormat="1" ht="22.5" customHeight="1" thickBot="1">
      <c r="A28" s="115"/>
      <c r="B28" s="103" t="s">
        <v>81</v>
      </c>
      <c r="C28" s="40"/>
      <c r="D28" s="104"/>
      <c r="E28" s="104"/>
      <c r="F28" s="105">
        <f>SUM(F27:F27)</f>
        <v>8585</v>
      </c>
      <c r="G28" s="104"/>
      <c r="H28" s="106"/>
      <c r="I28" s="106"/>
      <c r="J28" s="107"/>
      <c r="K28" s="108">
        <f t="shared" si="0"/>
        <v>10216.15</v>
      </c>
    </row>
    <row r="29" spans="1:11" s="109" customFormat="1" ht="21.75" customHeight="1" thickBot="1">
      <c r="A29" s="110"/>
      <c r="B29" s="103" t="s">
        <v>130</v>
      </c>
      <c r="C29" s="40"/>
      <c r="D29" s="104"/>
      <c r="E29" s="104"/>
      <c r="F29" s="105">
        <f>F28</f>
        <v>8585</v>
      </c>
      <c r="G29" s="104"/>
      <c r="H29" s="106"/>
      <c r="I29" s="106"/>
      <c r="J29" s="107"/>
      <c r="K29" s="108">
        <f>F29*1.19</f>
        <v>10216.15</v>
      </c>
    </row>
    <row r="30" spans="1:11" s="101" customFormat="1" ht="22.5" customHeight="1">
      <c r="A30" s="148">
        <v>3</v>
      </c>
      <c r="B30" s="117" t="s">
        <v>75</v>
      </c>
      <c r="C30" s="47" t="s">
        <v>77</v>
      </c>
      <c r="D30" s="36">
        <v>1</v>
      </c>
      <c r="E30" s="37" t="s">
        <v>39</v>
      </c>
      <c r="F30" s="99">
        <v>3692</v>
      </c>
      <c r="G30" s="111" t="s">
        <v>15</v>
      </c>
      <c r="H30" s="100">
        <v>44197</v>
      </c>
      <c r="I30" s="100">
        <v>44561</v>
      </c>
      <c r="J30" s="51" t="s">
        <v>28</v>
      </c>
      <c r="K30" s="99">
        <f t="shared" si="0"/>
        <v>4393.48</v>
      </c>
    </row>
    <row r="31" spans="1:11" s="101" customFormat="1" ht="22.5" customHeight="1" thickBot="1">
      <c r="A31" s="111">
        <v>4</v>
      </c>
      <c r="B31" s="118" t="s">
        <v>97</v>
      </c>
      <c r="C31" s="119" t="s">
        <v>98</v>
      </c>
      <c r="D31" s="51">
        <v>1</v>
      </c>
      <c r="E31" s="51" t="s">
        <v>39</v>
      </c>
      <c r="F31" s="120">
        <v>83700</v>
      </c>
      <c r="G31" s="111" t="s">
        <v>15</v>
      </c>
      <c r="H31" s="100">
        <v>44197</v>
      </c>
      <c r="I31" s="100">
        <v>44561</v>
      </c>
      <c r="J31" s="51" t="s">
        <v>28</v>
      </c>
      <c r="K31" s="99">
        <f t="shared" si="0"/>
        <v>99603</v>
      </c>
    </row>
    <row r="32" spans="1:11" s="109" customFormat="1" ht="20.25" customHeight="1" thickBot="1">
      <c r="A32" s="110"/>
      <c r="B32" s="103" t="s">
        <v>82</v>
      </c>
      <c r="C32" s="40"/>
      <c r="D32" s="104"/>
      <c r="E32" s="104"/>
      <c r="F32" s="105">
        <f>SUM(F30:F31)</f>
        <v>87392</v>
      </c>
      <c r="G32" s="104"/>
      <c r="H32" s="106"/>
      <c r="I32" s="106"/>
      <c r="J32" s="107"/>
      <c r="K32" s="108">
        <f t="shared" si="0"/>
        <v>103996.48</v>
      </c>
    </row>
    <row r="33" spans="1:11" s="109" customFormat="1" ht="19.5" customHeight="1" thickBot="1">
      <c r="A33" s="110"/>
      <c r="B33" s="103" t="s">
        <v>83</v>
      </c>
      <c r="C33" s="40"/>
      <c r="D33" s="104"/>
      <c r="E33" s="104"/>
      <c r="F33" s="105">
        <f>F32</f>
        <v>87392</v>
      </c>
      <c r="G33" s="104"/>
      <c r="H33" s="106"/>
      <c r="I33" s="106"/>
      <c r="J33" s="107"/>
      <c r="K33" s="108">
        <f>F33*1.19</f>
        <v>103996.48</v>
      </c>
    </row>
    <row r="34" spans="1:11" s="101" customFormat="1" ht="21" customHeight="1">
      <c r="A34" s="148">
        <v>5</v>
      </c>
      <c r="B34" s="98" t="s">
        <v>169</v>
      </c>
      <c r="C34" s="56" t="s">
        <v>64</v>
      </c>
      <c r="D34" s="33">
        <v>2200</v>
      </c>
      <c r="E34" s="34" t="s">
        <v>65</v>
      </c>
      <c r="F34" s="99">
        <v>4843</v>
      </c>
      <c r="G34" s="97" t="s">
        <v>15</v>
      </c>
      <c r="H34" s="100">
        <v>44197</v>
      </c>
      <c r="I34" s="100">
        <v>44561</v>
      </c>
      <c r="J34" s="56" t="s">
        <v>28</v>
      </c>
      <c r="K34" s="99">
        <f>F34*1.19</f>
        <v>5763.17</v>
      </c>
    </row>
    <row r="35" spans="1:11" s="101" customFormat="1" ht="15.75" customHeight="1" thickBot="1">
      <c r="A35" s="111">
        <v>6</v>
      </c>
      <c r="B35" s="98" t="s">
        <v>170</v>
      </c>
      <c r="C35" s="56" t="s">
        <v>79</v>
      </c>
      <c r="D35" s="33">
        <v>1</v>
      </c>
      <c r="E35" s="33" t="s">
        <v>39</v>
      </c>
      <c r="F35" s="99">
        <v>14103.4</v>
      </c>
      <c r="G35" s="97" t="s">
        <v>15</v>
      </c>
      <c r="H35" s="100">
        <v>44197</v>
      </c>
      <c r="I35" s="100">
        <v>44561</v>
      </c>
      <c r="J35" s="56" t="s">
        <v>28</v>
      </c>
      <c r="K35" s="99">
        <f>F35*1.19</f>
        <v>16783.046</v>
      </c>
    </row>
    <row r="36" spans="1:11" s="109" customFormat="1" ht="18.75" customHeight="1" thickBot="1">
      <c r="A36" s="110"/>
      <c r="B36" s="103" t="s">
        <v>66</v>
      </c>
      <c r="C36" s="40"/>
      <c r="D36" s="104"/>
      <c r="E36" s="104"/>
      <c r="F36" s="105">
        <f>SUM(F34:F35)</f>
        <v>18946.4</v>
      </c>
      <c r="G36" s="104"/>
      <c r="H36" s="106"/>
      <c r="I36" s="106"/>
      <c r="J36" s="107"/>
      <c r="K36" s="108">
        <f>F36*1.19</f>
        <v>22546.216</v>
      </c>
    </row>
    <row r="37" spans="1:11" s="109" customFormat="1" ht="19.5" customHeight="1" thickBot="1">
      <c r="A37" s="110"/>
      <c r="B37" s="103" t="s">
        <v>132</v>
      </c>
      <c r="C37" s="40"/>
      <c r="D37" s="104"/>
      <c r="E37" s="104"/>
      <c r="F37" s="105">
        <f>F36</f>
        <v>18946.4</v>
      </c>
      <c r="G37" s="104"/>
      <c r="H37" s="106"/>
      <c r="I37" s="106"/>
      <c r="J37" s="107"/>
      <c r="K37" s="108">
        <f aca="true" t="shared" si="1" ref="K37:K50">F37*1.19</f>
        <v>22546.216</v>
      </c>
    </row>
    <row r="38" spans="1:11" s="101" customFormat="1" ht="18" customHeight="1">
      <c r="A38" s="111">
        <v>7</v>
      </c>
      <c r="B38" s="98" t="s">
        <v>201</v>
      </c>
      <c r="C38" s="56" t="s">
        <v>92</v>
      </c>
      <c r="D38" s="33">
        <v>30</v>
      </c>
      <c r="E38" s="34" t="s">
        <v>20</v>
      </c>
      <c r="F38" s="99">
        <v>4537.62</v>
      </c>
      <c r="G38" s="97" t="s">
        <v>15</v>
      </c>
      <c r="H38" s="100">
        <v>44197</v>
      </c>
      <c r="I38" s="100">
        <v>44561</v>
      </c>
      <c r="J38" s="56" t="s">
        <v>28</v>
      </c>
      <c r="K38" s="99">
        <f t="shared" si="1"/>
        <v>5399.7678</v>
      </c>
    </row>
    <row r="39" spans="1:11" s="101" customFormat="1" ht="18" customHeight="1">
      <c r="A39" s="111">
        <v>8</v>
      </c>
      <c r="B39" s="98" t="s">
        <v>202</v>
      </c>
      <c r="C39" s="56" t="s">
        <v>215</v>
      </c>
      <c r="D39" s="33">
        <v>40</v>
      </c>
      <c r="E39" s="34" t="s">
        <v>20</v>
      </c>
      <c r="F39" s="114">
        <v>4033.44</v>
      </c>
      <c r="G39" s="111" t="s">
        <v>15</v>
      </c>
      <c r="H39" s="100">
        <v>44197</v>
      </c>
      <c r="I39" s="100">
        <v>44561</v>
      </c>
      <c r="J39" s="56" t="s">
        <v>28</v>
      </c>
      <c r="K39" s="114">
        <f t="shared" si="1"/>
        <v>4799.7936</v>
      </c>
    </row>
    <row r="40" spans="1:11" s="101" customFormat="1" ht="18" customHeight="1">
      <c r="A40" s="97">
        <v>9</v>
      </c>
      <c r="B40" s="98" t="s">
        <v>203</v>
      </c>
      <c r="C40" s="56" t="s">
        <v>215</v>
      </c>
      <c r="D40" s="33">
        <v>20</v>
      </c>
      <c r="E40" s="34" t="s">
        <v>20</v>
      </c>
      <c r="F40" s="114">
        <v>3697.32</v>
      </c>
      <c r="G40" s="111" t="s">
        <v>15</v>
      </c>
      <c r="H40" s="100">
        <v>44197</v>
      </c>
      <c r="I40" s="100">
        <v>44561</v>
      </c>
      <c r="J40" s="56" t="s">
        <v>28</v>
      </c>
      <c r="K40" s="114">
        <f t="shared" si="1"/>
        <v>4399.8108</v>
      </c>
    </row>
    <row r="41" spans="1:11" s="101" customFormat="1" ht="18" customHeight="1">
      <c r="A41" s="111">
        <v>10</v>
      </c>
      <c r="B41" s="98" t="s">
        <v>204</v>
      </c>
      <c r="C41" s="56" t="s">
        <v>215</v>
      </c>
      <c r="D41" s="33">
        <v>20</v>
      </c>
      <c r="E41" s="34" t="s">
        <v>20</v>
      </c>
      <c r="F41" s="114">
        <v>8907.18</v>
      </c>
      <c r="G41" s="111" t="s">
        <v>15</v>
      </c>
      <c r="H41" s="100">
        <v>44197</v>
      </c>
      <c r="I41" s="100">
        <v>44561</v>
      </c>
      <c r="J41" s="56" t="s">
        <v>28</v>
      </c>
      <c r="K41" s="114">
        <f t="shared" si="1"/>
        <v>10599.5442</v>
      </c>
    </row>
    <row r="42" spans="1:11" s="101" customFormat="1" ht="18" customHeight="1" thickBot="1">
      <c r="A42" s="97">
        <v>11</v>
      </c>
      <c r="B42" s="98" t="s">
        <v>205</v>
      </c>
      <c r="C42" s="56" t="s">
        <v>215</v>
      </c>
      <c r="D42" s="33">
        <v>20</v>
      </c>
      <c r="E42" s="34" t="s">
        <v>20</v>
      </c>
      <c r="F42" s="114">
        <v>1848.66</v>
      </c>
      <c r="G42" s="111" t="s">
        <v>15</v>
      </c>
      <c r="H42" s="100">
        <v>44197</v>
      </c>
      <c r="I42" s="100">
        <v>44561</v>
      </c>
      <c r="J42" s="56" t="s">
        <v>28</v>
      </c>
      <c r="K42" s="114">
        <f t="shared" si="1"/>
        <v>2199.9054</v>
      </c>
    </row>
    <row r="43" spans="1:11" s="109" customFormat="1" ht="19.5" customHeight="1" thickBot="1">
      <c r="A43" s="110"/>
      <c r="B43" s="103" t="s">
        <v>200</v>
      </c>
      <c r="C43" s="40"/>
      <c r="D43" s="104"/>
      <c r="E43" s="104"/>
      <c r="F43" s="105">
        <f>SUM(F38:F42)</f>
        <v>23024.219999999998</v>
      </c>
      <c r="G43" s="104"/>
      <c r="H43" s="106"/>
      <c r="I43" s="106"/>
      <c r="J43" s="107"/>
      <c r="K43" s="108">
        <f t="shared" si="1"/>
        <v>27398.821799999994</v>
      </c>
    </row>
    <row r="44" spans="1:11" s="101" customFormat="1" ht="18" customHeight="1">
      <c r="A44" s="111">
        <v>12</v>
      </c>
      <c r="B44" s="98" t="s">
        <v>161</v>
      </c>
      <c r="C44" s="56" t="s">
        <v>134</v>
      </c>
      <c r="D44" s="33">
        <v>1</v>
      </c>
      <c r="E44" s="34" t="s">
        <v>39</v>
      </c>
      <c r="F44" s="99">
        <v>46603.73</v>
      </c>
      <c r="G44" s="97" t="s">
        <v>15</v>
      </c>
      <c r="H44" s="100">
        <v>44197</v>
      </c>
      <c r="I44" s="100">
        <v>44561</v>
      </c>
      <c r="J44" s="56" t="s">
        <v>28</v>
      </c>
      <c r="K44" s="99">
        <f aca="true" t="shared" si="2" ref="K44:K49">F44*1.19</f>
        <v>55458.4387</v>
      </c>
    </row>
    <row r="45" spans="1:11" s="101" customFormat="1" ht="18" customHeight="1">
      <c r="A45" s="111">
        <v>13</v>
      </c>
      <c r="B45" s="98" t="s">
        <v>162</v>
      </c>
      <c r="C45" s="56" t="s">
        <v>44</v>
      </c>
      <c r="D45" s="33">
        <v>1</v>
      </c>
      <c r="E45" s="34" t="s">
        <v>39</v>
      </c>
      <c r="F45" s="114">
        <v>32302.48</v>
      </c>
      <c r="G45" s="111" t="s">
        <v>15</v>
      </c>
      <c r="H45" s="100">
        <v>44197</v>
      </c>
      <c r="I45" s="100">
        <v>44561</v>
      </c>
      <c r="J45" s="56" t="s">
        <v>28</v>
      </c>
      <c r="K45" s="114">
        <f t="shared" si="2"/>
        <v>38439.951199999996</v>
      </c>
    </row>
    <row r="46" spans="1:11" s="101" customFormat="1" ht="18" customHeight="1">
      <c r="A46" s="111">
        <v>14</v>
      </c>
      <c r="B46" s="98" t="s">
        <v>163</v>
      </c>
      <c r="C46" s="56" t="s">
        <v>166</v>
      </c>
      <c r="D46" s="33">
        <v>1</v>
      </c>
      <c r="E46" s="34" t="s">
        <v>39</v>
      </c>
      <c r="F46" s="114">
        <v>8155.2</v>
      </c>
      <c r="G46" s="111" t="s">
        <v>15</v>
      </c>
      <c r="H46" s="100">
        <v>44197</v>
      </c>
      <c r="I46" s="100">
        <v>44561</v>
      </c>
      <c r="J46" s="56" t="s">
        <v>28</v>
      </c>
      <c r="K46" s="114">
        <f t="shared" si="2"/>
        <v>9704.688</v>
      </c>
    </row>
    <row r="47" spans="1:11" s="101" customFormat="1" ht="18" customHeight="1">
      <c r="A47" s="111">
        <v>15</v>
      </c>
      <c r="B47" s="98" t="s">
        <v>164</v>
      </c>
      <c r="C47" s="56" t="s">
        <v>216</v>
      </c>
      <c r="D47" s="33">
        <v>1</v>
      </c>
      <c r="E47" s="34" t="s">
        <v>39</v>
      </c>
      <c r="F47" s="114">
        <v>38219.53</v>
      </c>
      <c r="G47" s="111" t="s">
        <v>15</v>
      </c>
      <c r="H47" s="100">
        <v>44197</v>
      </c>
      <c r="I47" s="100">
        <v>44561</v>
      </c>
      <c r="J47" s="56" t="s">
        <v>28</v>
      </c>
      <c r="K47" s="114">
        <f t="shared" si="2"/>
        <v>45481.240699999995</v>
      </c>
    </row>
    <row r="48" spans="1:11" s="101" customFormat="1" ht="18" customHeight="1" thickBot="1">
      <c r="A48" s="111">
        <v>16</v>
      </c>
      <c r="B48" s="98" t="s">
        <v>165</v>
      </c>
      <c r="C48" s="56" t="s">
        <v>217</v>
      </c>
      <c r="D48" s="33">
        <v>2000</v>
      </c>
      <c r="E48" s="34" t="s">
        <v>65</v>
      </c>
      <c r="F48" s="114">
        <v>3320</v>
      </c>
      <c r="G48" s="111" t="s">
        <v>15</v>
      </c>
      <c r="H48" s="100">
        <v>44197</v>
      </c>
      <c r="I48" s="100">
        <v>44561</v>
      </c>
      <c r="J48" s="56" t="s">
        <v>28</v>
      </c>
      <c r="K48" s="114">
        <f t="shared" si="2"/>
        <v>3950.7999999999997</v>
      </c>
    </row>
    <row r="49" spans="1:11" s="109" customFormat="1" ht="19.5" customHeight="1" thickBot="1">
      <c r="A49" s="110"/>
      <c r="B49" s="103" t="s">
        <v>47</v>
      </c>
      <c r="C49" s="40"/>
      <c r="D49" s="104"/>
      <c r="E49" s="104"/>
      <c r="F49" s="105">
        <f>SUM(F44:F48)</f>
        <v>128600.94</v>
      </c>
      <c r="G49" s="104"/>
      <c r="H49" s="106"/>
      <c r="I49" s="106"/>
      <c r="J49" s="107"/>
      <c r="K49" s="108">
        <f t="shared" si="2"/>
        <v>153035.1186</v>
      </c>
    </row>
    <row r="50" spans="1:11" s="109" customFormat="1" ht="19.5" customHeight="1" thickBot="1">
      <c r="A50" s="110"/>
      <c r="B50" s="103" t="s">
        <v>133</v>
      </c>
      <c r="C50" s="40"/>
      <c r="D50" s="104"/>
      <c r="E50" s="104"/>
      <c r="F50" s="105">
        <f>F49+F43</f>
        <v>151625.16</v>
      </c>
      <c r="G50" s="104"/>
      <c r="H50" s="106"/>
      <c r="I50" s="106"/>
      <c r="J50" s="107"/>
      <c r="K50" s="108">
        <f t="shared" si="1"/>
        <v>180433.9404</v>
      </c>
    </row>
    <row r="51" spans="1:11" s="96" customFormat="1" ht="18" customHeight="1">
      <c r="A51" s="52">
        <v>17</v>
      </c>
      <c r="B51" s="94" t="s">
        <v>24</v>
      </c>
      <c r="C51" s="52" t="s">
        <v>26</v>
      </c>
      <c r="D51" s="33">
        <v>1</v>
      </c>
      <c r="E51" s="34" t="s">
        <v>27</v>
      </c>
      <c r="F51" s="95">
        <v>45292.17</v>
      </c>
      <c r="G51" s="51" t="s">
        <v>15</v>
      </c>
      <c r="H51" s="100">
        <v>44197</v>
      </c>
      <c r="I51" s="100">
        <v>44561</v>
      </c>
      <c r="J51" s="51" t="s">
        <v>28</v>
      </c>
      <c r="K51" s="95">
        <f aca="true" t="shared" si="3" ref="K51:K57">(F51*1.19)</f>
        <v>53897.68229999999</v>
      </c>
    </row>
    <row r="52" spans="1:11" s="96" customFormat="1" ht="18" customHeight="1">
      <c r="A52" s="51">
        <v>18</v>
      </c>
      <c r="B52" s="121" t="s">
        <v>198</v>
      </c>
      <c r="C52" s="52" t="s">
        <v>218</v>
      </c>
      <c r="D52" s="33">
        <v>50</v>
      </c>
      <c r="E52" s="33" t="s">
        <v>20</v>
      </c>
      <c r="F52" s="95">
        <v>3781.35</v>
      </c>
      <c r="G52" s="51" t="s">
        <v>15</v>
      </c>
      <c r="H52" s="100">
        <v>44197</v>
      </c>
      <c r="I52" s="100">
        <v>44561</v>
      </c>
      <c r="J52" s="51" t="s">
        <v>28</v>
      </c>
      <c r="K52" s="95">
        <f t="shared" si="3"/>
        <v>4499.8065</v>
      </c>
    </row>
    <row r="53" spans="1:11" s="96" customFormat="1" ht="18" customHeight="1" thickBot="1">
      <c r="A53" s="52">
        <v>19</v>
      </c>
      <c r="B53" s="121" t="s">
        <v>199</v>
      </c>
      <c r="C53" s="52" t="s">
        <v>134</v>
      </c>
      <c r="D53" s="33">
        <v>2</v>
      </c>
      <c r="E53" s="33" t="s">
        <v>20</v>
      </c>
      <c r="F53" s="95">
        <v>122683.8</v>
      </c>
      <c r="G53" s="51" t="s">
        <v>15</v>
      </c>
      <c r="H53" s="100">
        <v>44197</v>
      </c>
      <c r="I53" s="100">
        <v>44561</v>
      </c>
      <c r="J53" s="51" t="s">
        <v>28</v>
      </c>
      <c r="K53" s="95">
        <f t="shared" si="3"/>
        <v>145993.722</v>
      </c>
    </row>
    <row r="54" spans="1:11" s="109" customFormat="1" ht="21.75" customHeight="1" thickBot="1">
      <c r="A54" s="103"/>
      <c r="B54" s="103" t="s">
        <v>48</v>
      </c>
      <c r="C54" s="40"/>
      <c r="D54" s="104"/>
      <c r="E54" s="104"/>
      <c r="F54" s="105">
        <f>SUM(F51:F53)</f>
        <v>171757.32</v>
      </c>
      <c r="G54" s="104"/>
      <c r="H54" s="106"/>
      <c r="I54" s="106"/>
      <c r="J54" s="107"/>
      <c r="K54" s="105">
        <f t="shared" si="3"/>
        <v>204391.2108</v>
      </c>
    </row>
    <row r="55" spans="1:11" s="101" customFormat="1" ht="20.25" customHeight="1">
      <c r="A55" s="116">
        <v>20</v>
      </c>
      <c r="B55" s="98" t="s">
        <v>179</v>
      </c>
      <c r="C55" s="56" t="s">
        <v>180</v>
      </c>
      <c r="D55" s="33">
        <v>22</v>
      </c>
      <c r="E55" s="33" t="s">
        <v>20</v>
      </c>
      <c r="F55" s="114">
        <v>5368</v>
      </c>
      <c r="G55" s="111" t="s">
        <v>15</v>
      </c>
      <c r="H55" s="100">
        <v>44197</v>
      </c>
      <c r="I55" s="100">
        <v>44561</v>
      </c>
      <c r="J55" s="51" t="s">
        <v>28</v>
      </c>
      <c r="K55" s="122">
        <f t="shared" si="3"/>
        <v>6387.92</v>
      </c>
    </row>
    <row r="56" spans="1:11" s="101" customFormat="1" ht="18" customHeight="1" thickBot="1">
      <c r="A56" s="97">
        <v>21</v>
      </c>
      <c r="B56" s="98" t="s">
        <v>101</v>
      </c>
      <c r="C56" s="35" t="s">
        <v>80</v>
      </c>
      <c r="D56" s="36">
        <v>40</v>
      </c>
      <c r="E56" s="37" t="s">
        <v>20</v>
      </c>
      <c r="F56" s="120">
        <v>2360</v>
      </c>
      <c r="G56" s="111" t="s">
        <v>15</v>
      </c>
      <c r="H56" s="100">
        <v>44197</v>
      </c>
      <c r="I56" s="100">
        <v>44561</v>
      </c>
      <c r="J56" s="51" t="s">
        <v>29</v>
      </c>
      <c r="K56" s="122">
        <f t="shared" si="3"/>
        <v>2808.4</v>
      </c>
    </row>
    <row r="57" spans="1:11" s="109" customFormat="1" ht="22.5" customHeight="1">
      <c r="A57" s="123"/>
      <c r="B57" s="124" t="s">
        <v>70</v>
      </c>
      <c r="C57" s="53"/>
      <c r="D57" s="125"/>
      <c r="E57" s="125"/>
      <c r="F57" s="126">
        <f>SUM(F55:F56)</f>
        <v>7728</v>
      </c>
      <c r="G57" s="125"/>
      <c r="H57" s="127"/>
      <c r="I57" s="127"/>
      <c r="J57" s="128"/>
      <c r="K57" s="126">
        <f t="shared" si="3"/>
        <v>9196.32</v>
      </c>
    </row>
    <row r="58" spans="1:11" s="101" customFormat="1" ht="20.25" customHeight="1">
      <c r="A58" s="111">
        <v>22</v>
      </c>
      <c r="B58" s="94" t="s">
        <v>76</v>
      </c>
      <c r="C58" s="51" t="s">
        <v>80</v>
      </c>
      <c r="D58" s="36">
        <v>1</v>
      </c>
      <c r="E58" s="37" t="s">
        <v>27</v>
      </c>
      <c r="F58" s="95">
        <v>1506.78</v>
      </c>
      <c r="G58" s="51" t="s">
        <v>15</v>
      </c>
      <c r="H58" s="100">
        <v>44197</v>
      </c>
      <c r="I58" s="100">
        <v>44561</v>
      </c>
      <c r="J58" s="51" t="s">
        <v>29</v>
      </c>
      <c r="K58" s="95">
        <f>(F58*1.19)</f>
        <v>1793.0682</v>
      </c>
    </row>
    <row r="59" spans="1:11" s="101" customFormat="1" ht="20.25" customHeight="1">
      <c r="A59" s="111">
        <v>23</v>
      </c>
      <c r="B59" s="112" t="s">
        <v>172</v>
      </c>
      <c r="C59" s="37" t="s">
        <v>126</v>
      </c>
      <c r="D59" s="36">
        <v>1</v>
      </c>
      <c r="E59" s="37" t="s">
        <v>20</v>
      </c>
      <c r="F59" s="65">
        <v>1500</v>
      </c>
      <c r="G59" s="51" t="s">
        <v>15</v>
      </c>
      <c r="H59" s="100">
        <v>44197</v>
      </c>
      <c r="I59" s="100">
        <v>44561</v>
      </c>
      <c r="J59" s="51" t="s">
        <v>29</v>
      </c>
      <c r="K59" s="95">
        <f>(F59*1.19)</f>
        <v>1785</v>
      </c>
    </row>
    <row r="60" spans="1:11" s="101" customFormat="1" ht="31.5" customHeight="1">
      <c r="A60" s="111">
        <v>24</v>
      </c>
      <c r="B60" s="112" t="s">
        <v>173</v>
      </c>
      <c r="C60" s="51" t="s">
        <v>103</v>
      </c>
      <c r="D60" s="36">
        <v>100</v>
      </c>
      <c r="E60" s="37" t="s">
        <v>20</v>
      </c>
      <c r="F60" s="65">
        <v>18487</v>
      </c>
      <c r="G60" s="51" t="s">
        <v>15</v>
      </c>
      <c r="H60" s="100">
        <v>44197</v>
      </c>
      <c r="I60" s="100">
        <v>44561</v>
      </c>
      <c r="J60" s="51" t="s">
        <v>29</v>
      </c>
      <c r="K60" s="95">
        <f>(F60*1.19)</f>
        <v>21999.53</v>
      </c>
    </row>
    <row r="61" spans="1:11" s="101" customFormat="1" ht="20.25" customHeight="1">
      <c r="A61" s="111">
        <v>25</v>
      </c>
      <c r="B61" s="129" t="s">
        <v>171</v>
      </c>
      <c r="C61" s="35" t="s">
        <v>125</v>
      </c>
      <c r="D61" s="33">
        <v>1</v>
      </c>
      <c r="E61" s="34" t="s">
        <v>39</v>
      </c>
      <c r="F61" s="64">
        <v>3467.5</v>
      </c>
      <c r="G61" s="51" t="s">
        <v>15</v>
      </c>
      <c r="H61" s="100">
        <v>44197</v>
      </c>
      <c r="I61" s="100">
        <v>44561</v>
      </c>
      <c r="J61" s="51" t="s">
        <v>29</v>
      </c>
      <c r="K61" s="95">
        <f>(F61*1.19)</f>
        <v>4126.325</v>
      </c>
    </row>
    <row r="62" spans="1:11" s="101" customFormat="1" ht="20.25" customHeight="1">
      <c r="A62" s="111">
        <v>26</v>
      </c>
      <c r="B62" s="112" t="s">
        <v>124</v>
      </c>
      <c r="C62" s="35" t="s">
        <v>127</v>
      </c>
      <c r="D62" s="51">
        <v>100</v>
      </c>
      <c r="E62" s="51" t="s">
        <v>20</v>
      </c>
      <c r="F62" s="64">
        <v>98538</v>
      </c>
      <c r="G62" s="51" t="s">
        <v>15</v>
      </c>
      <c r="H62" s="100">
        <v>44197</v>
      </c>
      <c r="I62" s="100">
        <v>44561</v>
      </c>
      <c r="J62" s="51" t="s">
        <v>29</v>
      </c>
      <c r="K62" s="95">
        <f>(F62*1.19)</f>
        <v>117260.22</v>
      </c>
    </row>
    <row r="63" spans="1:11" s="109" customFormat="1" ht="22.5" customHeight="1" thickBot="1">
      <c r="A63" s="102"/>
      <c r="B63" s="130" t="s">
        <v>84</v>
      </c>
      <c r="C63" s="54"/>
      <c r="D63" s="131"/>
      <c r="E63" s="131"/>
      <c r="F63" s="132">
        <f>SUM(F58:F62)</f>
        <v>123499.28</v>
      </c>
      <c r="G63" s="131"/>
      <c r="H63" s="133"/>
      <c r="I63" s="133"/>
      <c r="J63" s="134"/>
      <c r="K63" s="135">
        <f>F63*1.19</f>
        <v>146964.1432</v>
      </c>
    </row>
    <row r="64" spans="1:11" s="109" customFormat="1" ht="19.5" customHeight="1" thickBot="1">
      <c r="A64" s="110"/>
      <c r="B64" s="103" t="s">
        <v>71</v>
      </c>
      <c r="C64" s="40"/>
      <c r="D64" s="104"/>
      <c r="E64" s="104"/>
      <c r="F64" s="105">
        <f>SUM(F63,F57,F54)</f>
        <v>302984.6</v>
      </c>
      <c r="G64" s="104"/>
      <c r="H64" s="106"/>
      <c r="I64" s="106"/>
      <c r="J64" s="107"/>
      <c r="K64" s="108">
        <f>F64*1.19</f>
        <v>360551.67399999994</v>
      </c>
    </row>
    <row r="65" spans="1:11" s="101" customFormat="1" ht="18" customHeight="1">
      <c r="A65" s="111">
        <v>27</v>
      </c>
      <c r="B65" s="98" t="s">
        <v>177</v>
      </c>
      <c r="C65" s="56" t="s">
        <v>17</v>
      </c>
      <c r="D65" s="33">
        <v>1</v>
      </c>
      <c r="E65" s="34" t="s">
        <v>39</v>
      </c>
      <c r="F65" s="114">
        <v>19722</v>
      </c>
      <c r="G65" s="111" t="s">
        <v>15</v>
      </c>
      <c r="H65" s="100">
        <v>44197</v>
      </c>
      <c r="I65" s="100">
        <v>44561</v>
      </c>
      <c r="J65" s="136" t="s">
        <v>29</v>
      </c>
      <c r="K65" s="114">
        <f>(F65*1.19)</f>
        <v>23469.18</v>
      </c>
    </row>
    <row r="66" spans="1:11" s="101" customFormat="1" ht="19.5" customHeight="1" thickBot="1">
      <c r="A66" s="111">
        <v>28</v>
      </c>
      <c r="B66" s="112" t="s">
        <v>178</v>
      </c>
      <c r="C66" s="137" t="s">
        <v>89</v>
      </c>
      <c r="D66" s="36">
        <v>1</v>
      </c>
      <c r="E66" s="37" t="s">
        <v>39</v>
      </c>
      <c r="F66" s="64">
        <v>42016.8</v>
      </c>
      <c r="G66" s="111" t="s">
        <v>15</v>
      </c>
      <c r="H66" s="100">
        <v>44197</v>
      </c>
      <c r="I66" s="100">
        <v>44561</v>
      </c>
      <c r="J66" s="136" t="s">
        <v>29</v>
      </c>
      <c r="K66" s="114">
        <f>(F66*1.19)</f>
        <v>49999.992</v>
      </c>
    </row>
    <row r="67" spans="1:11" s="109" customFormat="1" ht="20.25" customHeight="1" thickBot="1">
      <c r="A67" s="110"/>
      <c r="B67" s="103" t="s">
        <v>45</v>
      </c>
      <c r="C67" s="40"/>
      <c r="D67" s="104"/>
      <c r="E67" s="104"/>
      <c r="F67" s="105">
        <f>SUM(F65:F66)</f>
        <v>61738.8</v>
      </c>
      <c r="G67" s="104"/>
      <c r="H67" s="106"/>
      <c r="I67" s="106"/>
      <c r="J67" s="107"/>
      <c r="K67" s="108">
        <f>F67*1.19</f>
        <v>73469.172</v>
      </c>
    </row>
    <row r="68" spans="1:11" s="109" customFormat="1" ht="16.5" customHeight="1" thickBot="1">
      <c r="A68" s="110"/>
      <c r="B68" s="103" t="s">
        <v>69</v>
      </c>
      <c r="C68" s="40"/>
      <c r="D68" s="104"/>
      <c r="E68" s="104"/>
      <c r="F68" s="105">
        <f>F67</f>
        <v>61738.8</v>
      </c>
      <c r="G68" s="104"/>
      <c r="H68" s="106"/>
      <c r="I68" s="106"/>
      <c r="J68" s="107"/>
      <c r="K68" s="108">
        <f>F68*1.19</f>
        <v>73469.172</v>
      </c>
    </row>
    <row r="69" spans="1:11" s="101" customFormat="1" ht="31.5" customHeight="1">
      <c r="A69" s="111">
        <v>29</v>
      </c>
      <c r="B69" s="98" t="s">
        <v>167</v>
      </c>
      <c r="C69" s="56" t="s">
        <v>25</v>
      </c>
      <c r="D69" s="33">
        <v>1</v>
      </c>
      <c r="E69" s="34" t="s">
        <v>39</v>
      </c>
      <c r="F69" s="114">
        <v>107668.46</v>
      </c>
      <c r="G69" s="111" t="s">
        <v>15</v>
      </c>
      <c r="H69" s="100">
        <v>44197</v>
      </c>
      <c r="I69" s="100">
        <v>44561</v>
      </c>
      <c r="J69" s="56" t="s">
        <v>29</v>
      </c>
      <c r="K69" s="114">
        <f>(F69*1.19)</f>
        <v>128125.46740000001</v>
      </c>
    </row>
    <row r="70" spans="1:11" s="101" customFormat="1" ht="20.25" customHeight="1" thickBot="1">
      <c r="A70" s="111">
        <v>30</v>
      </c>
      <c r="B70" s="98" t="s">
        <v>168</v>
      </c>
      <c r="C70" s="56" t="s">
        <v>38</v>
      </c>
      <c r="D70" s="33">
        <v>1</v>
      </c>
      <c r="E70" s="34" t="s">
        <v>39</v>
      </c>
      <c r="F70" s="114">
        <v>4201.5</v>
      </c>
      <c r="G70" s="111" t="s">
        <v>15</v>
      </c>
      <c r="H70" s="100">
        <v>44197</v>
      </c>
      <c r="I70" s="100">
        <v>44561</v>
      </c>
      <c r="J70" s="56" t="s">
        <v>29</v>
      </c>
      <c r="K70" s="114">
        <f>(F70*1.19)</f>
        <v>4999.785</v>
      </c>
    </row>
    <row r="71" spans="1:11" s="109" customFormat="1" ht="20.25" customHeight="1" thickBot="1">
      <c r="A71" s="110"/>
      <c r="B71" s="103" t="s">
        <v>42</v>
      </c>
      <c r="C71" s="40"/>
      <c r="D71" s="104"/>
      <c r="E71" s="104"/>
      <c r="F71" s="105">
        <f>SUM(F69:F70)</f>
        <v>111869.96</v>
      </c>
      <c r="G71" s="104"/>
      <c r="H71" s="106"/>
      <c r="I71" s="106"/>
      <c r="J71" s="107"/>
      <c r="K71" s="138">
        <f>F71+F71*19/100</f>
        <v>133125.2524</v>
      </c>
    </row>
    <row r="72" spans="1:11" s="101" customFormat="1" ht="20.25" customHeight="1">
      <c r="A72" s="111">
        <v>31</v>
      </c>
      <c r="B72" s="139" t="s">
        <v>189</v>
      </c>
      <c r="C72" s="56" t="s">
        <v>77</v>
      </c>
      <c r="D72" s="33">
        <v>15</v>
      </c>
      <c r="E72" s="34" t="s">
        <v>20</v>
      </c>
      <c r="F72" s="114">
        <v>7254</v>
      </c>
      <c r="G72" s="111" t="s">
        <v>15</v>
      </c>
      <c r="H72" s="100">
        <v>44197</v>
      </c>
      <c r="I72" s="100">
        <v>44561</v>
      </c>
      <c r="J72" s="56" t="s">
        <v>28</v>
      </c>
      <c r="K72" s="114">
        <f aca="true" t="shared" si="4" ref="K72:K81">F72+F72*19/100</f>
        <v>8632.26</v>
      </c>
    </row>
    <row r="73" spans="1:11" s="101" customFormat="1" ht="16.5" customHeight="1">
      <c r="A73" s="111">
        <v>32</v>
      </c>
      <c r="B73" s="139" t="s">
        <v>122</v>
      </c>
      <c r="C73" s="56" t="s">
        <v>102</v>
      </c>
      <c r="D73" s="33">
        <v>1</v>
      </c>
      <c r="E73" s="34" t="s">
        <v>39</v>
      </c>
      <c r="F73" s="114">
        <v>1042.02</v>
      </c>
      <c r="G73" s="111" t="s">
        <v>15</v>
      </c>
      <c r="H73" s="100">
        <v>44197</v>
      </c>
      <c r="I73" s="100">
        <v>44561</v>
      </c>
      <c r="J73" s="56" t="s">
        <v>28</v>
      </c>
      <c r="K73" s="114">
        <f t="shared" si="4"/>
        <v>1240.0038</v>
      </c>
    </row>
    <row r="74" spans="1:11" s="101" customFormat="1" ht="18" customHeight="1">
      <c r="A74" s="111">
        <v>33</v>
      </c>
      <c r="B74" s="139" t="s">
        <v>195</v>
      </c>
      <c r="C74" s="56" t="s">
        <v>41</v>
      </c>
      <c r="D74" s="33">
        <v>1</v>
      </c>
      <c r="E74" s="34" t="s">
        <v>39</v>
      </c>
      <c r="F74" s="114">
        <v>1747.9</v>
      </c>
      <c r="G74" s="111" t="s">
        <v>15</v>
      </c>
      <c r="H74" s="100">
        <v>44197</v>
      </c>
      <c r="I74" s="100">
        <v>44561</v>
      </c>
      <c r="J74" s="56" t="s">
        <v>28</v>
      </c>
      <c r="K74" s="114">
        <f t="shared" si="4"/>
        <v>2080.001</v>
      </c>
    </row>
    <row r="75" spans="1:11" s="101" customFormat="1" ht="18" customHeight="1">
      <c r="A75" s="111">
        <v>34</v>
      </c>
      <c r="B75" s="139" t="s">
        <v>190</v>
      </c>
      <c r="C75" s="56" t="s">
        <v>41</v>
      </c>
      <c r="D75" s="51">
        <v>5</v>
      </c>
      <c r="E75" s="37" t="s">
        <v>20</v>
      </c>
      <c r="F75" s="120">
        <v>420.17</v>
      </c>
      <c r="G75" s="111" t="s">
        <v>15</v>
      </c>
      <c r="H75" s="100">
        <v>44197</v>
      </c>
      <c r="I75" s="100">
        <v>44561</v>
      </c>
      <c r="J75" s="56" t="s">
        <v>28</v>
      </c>
      <c r="K75" s="114">
        <f t="shared" si="4"/>
        <v>500.0023</v>
      </c>
    </row>
    <row r="76" spans="1:11" s="101" customFormat="1" ht="18" customHeight="1">
      <c r="A76" s="111">
        <v>35</v>
      </c>
      <c r="B76" s="139" t="s">
        <v>191</v>
      </c>
      <c r="C76" s="56" t="s">
        <v>41</v>
      </c>
      <c r="D76" s="52">
        <v>40</v>
      </c>
      <c r="E76" s="51" t="s">
        <v>73</v>
      </c>
      <c r="F76" s="120">
        <v>104.2</v>
      </c>
      <c r="G76" s="111" t="s">
        <v>15</v>
      </c>
      <c r="H76" s="100">
        <v>44197</v>
      </c>
      <c r="I76" s="100">
        <v>44561</v>
      </c>
      <c r="J76" s="56" t="s">
        <v>28</v>
      </c>
      <c r="K76" s="114">
        <f t="shared" si="4"/>
        <v>123.998</v>
      </c>
    </row>
    <row r="77" spans="1:11" s="101" customFormat="1" ht="18" customHeight="1">
      <c r="A77" s="111">
        <v>36</v>
      </c>
      <c r="B77" s="139" t="s">
        <v>192</v>
      </c>
      <c r="C77" s="56" t="s">
        <v>41</v>
      </c>
      <c r="D77" s="33">
        <v>2000</v>
      </c>
      <c r="E77" s="37" t="s">
        <v>20</v>
      </c>
      <c r="F77" s="120">
        <v>3529.41</v>
      </c>
      <c r="G77" s="111" t="s">
        <v>15</v>
      </c>
      <c r="H77" s="100">
        <v>44197</v>
      </c>
      <c r="I77" s="100">
        <v>44561</v>
      </c>
      <c r="J77" s="56" t="s">
        <v>28</v>
      </c>
      <c r="K77" s="114">
        <f t="shared" si="4"/>
        <v>4199.9979</v>
      </c>
    </row>
    <row r="78" spans="1:11" s="101" customFormat="1" ht="18" customHeight="1">
      <c r="A78" s="111">
        <v>37</v>
      </c>
      <c r="B78" s="139" t="s">
        <v>196</v>
      </c>
      <c r="C78" s="56" t="s">
        <v>78</v>
      </c>
      <c r="D78" s="36">
        <v>1</v>
      </c>
      <c r="E78" s="37" t="s">
        <v>39</v>
      </c>
      <c r="F78" s="64">
        <f>2134.45+201.68</f>
        <v>2336.1299999999997</v>
      </c>
      <c r="G78" s="111" t="s">
        <v>15</v>
      </c>
      <c r="H78" s="100">
        <v>44197</v>
      </c>
      <c r="I78" s="100">
        <v>44561</v>
      </c>
      <c r="J78" s="56" t="s">
        <v>28</v>
      </c>
      <c r="K78" s="114">
        <f t="shared" si="4"/>
        <v>2779.9946999999997</v>
      </c>
    </row>
    <row r="79" spans="1:11" s="101" customFormat="1" ht="18" customHeight="1">
      <c r="A79" s="111">
        <v>38</v>
      </c>
      <c r="B79" s="139" t="s">
        <v>197</v>
      </c>
      <c r="C79" s="56" t="s">
        <v>77</v>
      </c>
      <c r="D79" s="36">
        <v>1</v>
      </c>
      <c r="E79" s="37" t="s">
        <v>39</v>
      </c>
      <c r="F79" s="64">
        <v>184.87</v>
      </c>
      <c r="G79" s="111" t="s">
        <v>15</v>
      </c>
      <c r="H79" s="100">
        <v>44197</v>
      </c>
      <c r="I79" s="100">
        <v>44561</v>
      </c>
      <c r="J79" s="56" t="s">
        <v>28</v>
      </c>
      <c r="K79" s="114">
        <f t="shared" si="4"/>
        <v>219.99530000000001</v>
      </c>
    </row>
    <row r="80" spans="1:11" s="101" customFormat="1" ht="18" customHeight="1">
      <c r="A80" s="111">
        <v>39</v>
      </c>
      <c r="B80" s="139" t="s">
        <v>193</v>
      </c>
      <c r="C80" s="56" t="s">
        <v>41</v>
      </c>
      <c r="D80" s="36">
        <v>20</v>
      </c>
      <c r="E80" s="37" t="s">
        <v>20</v>
      </c>
      <c r="F80" s="64">
        <v>504.2</v>
      </c>
      <c r="G80" s="111" t="s">
        <v>15</v>
      </c>
      <c r="H80" s="100">
        <v>44197</v>
      </c>
      <c r="I80" s="100">
        <v>44561</v>
      </c>
      <c r="J80" s="56" t="s">
        <v>28</v>
      </c>
      <c r="K80" s="114">
        <f t="shared" si="4"/>
        <v>599.9979999999999</v>
      </c>
    </row>
    <row r="81" spans="1:11" s="101" customFormat="1" ht="18" customHeight="1" thickBot="1">
      <c r="A81" s="111">
        <v>40</v>
      </c>
      <c r="B81" s="139" t="s">
        <v>194</v>
      </c>
      <c r="C81" s="56" t="s">
        <v>41</v>
      </c>
      <c r="D81" s="36">
        <v>20</v>
      </c>
      <c r="E81" s="37" t="s">
        <v>20</v>
      </c>
      <c r="F81" s="64">
        <v>672.27</v>
      </c>
      <c r="G81" s="111" t="s">
        <v>15</v>
      </c>
      <c r="H81" s="100">
        <v>44197</v>
      </c>
      <c r="I81" s="100">
        <v>44561</v>
      </c>
      <c r="J81" s="56" t="s">
        <v>28</v>
      </c>
      <c r="K81" s="114">
        <f t="shared" si="4"/>
        <v>800.0013</v>
      </c>
    </row>
    <row r="82" spans="1:11" s="109" customFormat="1" ht="18" customHeight="1" thickBot="1">
      <c r="A82" s="110"/>
      <c r="B82" s="103" t="s">
        <v>43</v>
      </c>
      <c r="C82" s="40"/>
      <c r="D82" s="104"/>
      <c r="E82" s="104"/>
      <c r="F82" s="105">
        <f>SUM(F72:F81)</f>
        <v>17795.170000000002</v>
      </c>
      <c r="G82" s="104"/>
      <c r="H82" s="106"/>
      <c r="I82" s="106"/>
      <c r="J82" s="107"/>
      <c r="K82" s="108">
        <f>F82*1.19</f>
        <v>21176.2523</v>
      </c>
    </row>
    <row r="83" spans="1:11" s="109" customFormat="1" ht="18" customHeight="1" thickBot="1">
      <c r="A83" s="110"/>
      <c r="B83" s="103" t="s">
        <v>37</v>
      </c>
      <c r="C83" s="40"/>
      <c r="D83" s="104"/>
      <c r="E83" s="104"/>
      <c r="F83" s="105">
        <f>F71+F82</f>
        <v>129665.13</v>
      </c>
      <c r="G83" s="104"/>
      <c r="H83" s="106"/>
      <c r="I83" s="106"/>
      <c r="J83" s="107"/>
      <c r="K83" s="108">
        <f>F83*1.19</f>
        <v>154301.5047</v>
      </c>
    </row>
    <row r="84" spans="1:11" s="101" customFormat="1" ht="18" customHeight="1" thickBot="1">
      <c r="A84" s="111">
        <v>41</v>
      </c>
      <c r="B84" s="112" t="s">
        <v>137</v>
      </c>
      <c r="C84" s="140" t="s">
        <v>138</v>
      </c>
      <c r="D84" s="36">
        <v>1</v>
      </c>
      <c r="E84" s="37" t="s">
        <v>39</v>
      </c>
      <c r="F84" s="64">
        <v>2021.7</v>
      </c>
      <c r="G84" s="111" t="s">
        <v>15</v>
      </c>
      <c r="H84" s="100">
        <v>44197</v>
      </c>
      <c r="I84" s="100">
        <v>44561</v>
      </c>
      <c r="J84" s="136" t="s">
        <v>28</v>
      </c>
      <c r="K84" s="114">
        <f>F84+F84*9/100</f>
        <v>2203.6530000000002</v>
      </c>
    </row>
    <row r="85" spans="1:11" s="109" customFormat="1" ht="18" customHeight="1" thickBot="1">
      <c r="A85" s="110"/>
      <c r="B85" s="103" t="s">
        <v>135</v>
      </c>
      <c r="C85" s="40"/>
      <c r="D85" s="104"/>
      <c r="E85" s="104"/>
      <c r="F85" s="105">
        <f>SUM(F84:F84)</f>
        <v>2021.7</v>
      </c>
      <c r="G85" s="104"/>
      <c r="H85" s="106"/>
      <c r="I85" s="106"/>
      <c r="J85" s="107"/>
      <c r="K85" s="108">
        <f>F85+F85*19/100</f>
        <v>2405.8230000000003</v>
      </c>
    </row>
    <row r="86" spans="1:11" s="109" customFormat="1" ht="18" customHeight="1" thickBot="1">
      <c r="A86" s="110"/>
      <c r="B86" s="103" t="s">
        <v>136</v>
      </c>
      <c r="C86" s="40"/>
      <c r="D86" s="104"/>
      <c r="E86" s="104"/>
      <c r="F86" s="105">
        <f>F85</f>
        <v>2021.7</v>
      </c>
      <c r="G86" s="104"/>
      <c r="H86" s="106"/>
      <c r="I86" s="106"/>
      <c r="J86" s="107"/>
      <c r="K86" s="108">
        <f>F86*1.19</f>
        <v>2405.823</v>
      </c>
    </row>
    <row r="87" spans="1:11" s="101" customFormat="1" ht="17.25" customHeight="1">
      <c r="A87" s="111">
        <v>42</v>
      </c>
      <c r="B87" s="98" t="s">
        <v>181</v>
      </c>
      <c r="C87" s="56" t="s">
        <v>187</v>
      </c>
      <c r="D87" s="141">
        <v>1</v>
      </c>
      <c r="E87" s="34" t="s">
        <v>20</v>
      </c>
      <c r="F87" s="142">
        <v>2099.1596638655465</v>
      </c>
      <c r="G87" s="111" t="s">
        <v>15</v>
      </c>
      <c r="H87" s="100">
        <v>44197</v>
      </c>
      <c r="I87" s="100">
        <v>44561</v>
      </c>
      <c r="J87" s="136" t="s">
        <v>28</v>
      </c>
      <c r="K87" s="114">
        <f>(F87*1.19)</f>
        <v>2498</v>
      </c>
    </row>
    <row r="88" spans="1:11" s="101" customFormat="1" ht="17.25" customHeight="1">
      <c r="A88" s="111">
        <v>43</v>
      </c>
      <c r="B88" s="98" t="s">
        <v>182</v>
      </c>
      <c r="C88" s="56" t="s">
        <v>166</v>
      </c>
      <c r="D88" s="141">
        <v>1</v>
      </c>
      <c r="E88" s="34" t="s">
        <v>20</v>
      </c>
      <c r="F88" s="142">
        <v>361.34453781512605</v>
      </c>
      <c r="G88" s="111" t="s">
        <v>15</v>
      </c>
      <c r="H88" s="100">
        <v>44197</v>
      </c>
      <c r="I88" s="100">
        <v>44561</v>
      </c>
      <c r="J88" s="136" t="s">
        <v>28</v>
      </c>
      <c r="K88" s="114">
        <f>(F88*1.19)</f>
        <v>430</v>
      </c>
    </row>
    <row r="89" spans="1:11" s="101" customFormat="1" ht="17.25" customHeight="1">
      <c r="A89" s="111">
        <v>44</v>
      </c>
      <c r="B89" s="98" t="s">
        <v>183</v>
      </c>
      <c r="C89" s="56" t="s">
        <v>186</v>
      </c>
      <c r="D89" s="141">
        <v>10</v>
      </c>
      <c r="E89" s="34" t="s">
        <v>20</v>
      </c>
      <c r="F89" s="142">
        <v>5300</v>
      </c>
      <c r="G89" s="111" t="s">
        <v>15</v>
      </c>
      <c r="H89" s="100">
        <v>44197</v>
      </c>
      <c r="I89" s="100">
        <v>44561</v>
      </c>
      <c r="J89" s="136" t="s">
        <v>28</v>
      </c>
      <c r="K89" s="114">
        <f>(F89*1.19)</f>
        <v>6307</v>
      </c>
    </row>
    <row r="90" spans="1:11" s="101" customFormat="1" ht="17.25" customHeight="1">
      <c r="A90" s="111">
        <v>45</v>
      </c>
      <c r="B90" s="98" t="s">
        <v>184</v>
      </c>
      <c r="C90" s="56" t="s">
        <v>186</v>
      </c>
      <c r="D90" s="141">
        <v>5</v>
      </c>
      <c r="E90" s="34" t="s">
        <v>20</v>
      </c>
      <c r="F90" s="143">
        <v>6065</v>
      </c>
      <c r="G90" s="111" t="s">
        <v>15</v>
      </c>
      <c r="H90" s="100">
        <v>44197</v>
      </c>
      <c r="I90" s="100">
        <v>44561</v>
      </c>
      <c r="J90" s="136" t="s">
        <v>28</v>
      </c>
      <c r="K90" s="114">
        <f>(F90*1.19)</f>
        <v>7217.349999999999</v>
      </c>
    </row>
    <row r="91" spans="1:11" s="101" customFormat="1" ht="17.25" customHeight="1" thickBot="1">
      <c r="A91" s="111">
        <v>46</v>
      </c>
      <c r="B91" s="112" t="s">
        <v>185</v>
      </c>
      <c r="C91" s="51" t="s">
        <v>188</v>
      </c>
      <c r="D91" s="141">
        <v>1</v>
      </c>
      <c r="E91" s="34" t="s">
        <v>20</v>
      </c>
      <c r="F91" s="142">
        <v>75.63025210084034</v>
      </c>
      <c r="G91" s="111" t="s">
        <v>15</v>
      </c>
      <c r="H91" s="100">
        <v>44197</v>
      </c>
      <c r="I91" s="100">
        <v>44561</v>
      </c>
      <c r="J91" s="136" t="s">
        <v>28</v>
      </c>
      <c r="K91" s="114">
        <f>(F91*1.19)</f>
        <v>90</v>
      </c>
    </row>
    <row r="92" spans="1:11" s="109" customFormat="1" ht="18" customHeight="1" thickBot="1">
      <c r="A92" s="110"/>
      <c r="B92" s="103" t="s">
        <v>46</v>
      </c>
      <c r="C92" s="40"/>
      <c r="D92" s="104"/>
      <c r="E92" s="104"/>
      <c r="F92" s="105">
        <f>SUM(F87:F91)</f>
        <v>13901.134453781513</v>
      </c>
      <c r="G92" s="104"/>
      <c r="H92" s="106"/>
      <c r="I92" s="106"/>
      <c r="J92" s="107"/>
      <c r="K92" s="108">
        <f>F92*1.19</f>
        <v>16542.35</v>
      </c>
    </row>
    <row r="93" spans="1:11" s="101" customFormat="1" ht="17.25" customHeight="1">
      <c r="A93" s="111">
        <v>47</v>
      </c>
      <c r="B93" s="98" t="s">
        <v>206</v>
      </c>
      <c r="C93" s="56" t="s">
        <v>219</v>
      </c>
      <c r="D93" s="33">
        <v>100</v>
      </c>
      <c r="E93" s="34" t="s">
        <v>20</v>
      </c>
      <c r="F93" s="114">
        <v>46216.5</v>
      </c>
      <c r="G93" s="111" t="s">
        <v>15</v>
      </c>
      <c r="H93" s="100">
        <v>44197</v>
      </c>
      <c r="I93" s="55">
        <v>44196</v>
      </c>
      <c r="J93" s="136" t="s">
        <v>28</v>
      </c>
      <c r="K93" s="114">
        <f>(F93*1.19)</f>
        <v>54997.634999999995</v>
      </c>
    </row>
    <row r="94" spans="1:11" s="101" customFormat="1" ht="17.25" customHeight="1">
      <c r="A94" s="111">
        <v>48</v>
      </c>
      <c r="B94" s="98" t="s">
        <v>207</v>
      </c>
      <c r="C94" s="56" t="s">
        <v>218</v>
      </c>
      <c r="D94" s="33">
        <v>5</v>
      </c>
      <c r="E94" s="34" t="s">
        <v>20</v>
      </c>
      <c r="F94" s="114">
        <v>2352.84</v>
      </c>
      <c r="G94" s="111" t="s">
        <v>15</v>
      </c>
      <c r="H94" s="100">
        <v>44197</v>
      </c>
      <c r="I94" s="55">
        <v>44196</v>
      </c>
      <c r="J94" s="136" t="s">
        <v>28</v>
      </c>
      <c r="K94" s="114">
        <f aca="true" t="shared" si="5" ref="K94:K101">(F94*1.19)</f>
        <v>2799.8796</v>
      </c>
    </row>
    <row r="95" spans="1:11" s="101" customFormat="1" ht="17.25" customHeight="1">
      <c r="A95" s="111">
        <v>49</v>
      </c>
      <c r="B95" s="98" t="s">
        <v>208</v>
      </c>
      <c r="C95" s="56" t="s">
        <v>218</v>
      </c>
      <c r="D95" s="33">
        <v>10</v>
      </c>
      <c r="E95" s="34" t="s">
        <v>20</v>
      </c>
      <c r="F95" s="114">
        <v>2520.9</v>
      </c>
      <c r="G95" s="111" t="s">
        <v>15</v>
      </c>
      <c r="H95" s="100">
        <v>44197</v>
      </c>
      <c r="I95" s="55">
        <v>44196</v>
      </c>
      <c r="J95" s="136" t="s">
        <v>28</v>
      </c>
      <c r="K95" s="114">
        <f t="shared" si="5"/>
        <v>2999.871</v>
      </c>
    </row>
    <row r="96" spans="1:11" s="101" customFormat="1" ht="17.25" customHeight="1">
      <c r="A96" s="111">
        <v>50</v>
      </c>
      <c r="B96" s="98" t="s">
        <v>209</v>
      </c>
      <c r="C96" s="56" t="s">
        <v>221</v>
      </c>
      <c r="D96" s="33">
        <v>1</v>
      </c>
      <c r="E96" s="34" t="s">
        <v>20</v>
      </c>
      <c r="F96" s="114">
        <v>1680.6</v>
      </c>
      <c r="G96" s="111" t="s">
        <v>15</v>
      </c>
      <c r="H96" s="100">
        <v>44197</v>
      </c>
      <c r="I96" s="55">
        <v>44196</v>
      </c>
      <c r="J96" s="136" t="s">
        <v>28</v>
      </c>
      <c r="K96" s="114">
        <f t="shared" si="5"/>
        <v>1999.9139999999998</v>
      </c>
    </row>
    <row r="97" spans="1:11" s="101" customFormat="1" ht="17.25" customHeight="1">
      <c r="A97" s="111">
        <v>51</v>
      </c>
      <c r="B97" s="98" t="s">
        <v>210</v>
      </c>
      <c r="C97" s="56" t="s">
        <v>221</v>
      </c>
      <c r="D97" s="33">
        <v>1</v>
      </c>
      <c r="E97" s="34" t="s">
        <v>20</v>
      </c>
      <c r="F97" s="114">
        <v>1680.6</v>
      </c>
      <c r="G97" s="111" t="s">
        <v>15</v>
      </c>
      <c r="H97" s="100">
        <v>44197</v>
      </c>
      <c r="I97" s="55">
        <v>44196</v>
      </c>
      <c r="J97" s="136" t="s">
        <v>28</v>
      </c>
      <c r="K97" s="114">
        <f t="shared" si="5"/>
        <v>1999.9139999999998</v>
      </c>
    </row>
    <row r="98" spans="1:11" s="101" customFormat="1" ht="17.25" customHeight="1">
      <c r="A98" s="111">
        <v>52</v>
      </c>
      <c r="B98" s="98" t="s">
        <v>211</v>
      </c>
      <c r="C98" s="56" t="s">
        <v>221</v>
      </c>
      <c r="D98" s="33">
        <v>2</v>
      </c>
      <c r="E98" s="34" t="s">
        <v>20</v>
      </c>
      <c r="F98" s="114">
        <v>1680.6</v>
      </c>
      <c r="G98" s="111" t="s">
        <v>15</v>
      </c>
      <c r="H98" s="100">
        <v>44197</v>
      </c>
      <c r="I98" s="55">
        <v>44196</v>
      </c>
      <c r="J98" s="136" t="s">
        <v>28</v>
      </c>
      <c r="K98" s="114">
        <f t="shared" si="5"/>
        <v>1999.9139999999998</v>
      </c>
    </row>
    <row r="99" spans="1:11" s="101" customFormat="1" ht="17.25" customHeight="1">
      <c r="A99" s="111">
        <v>53</v>
      </c>
      <c r="B99" s="98" t="s">
        <v>212</v>
      </c>
      <c r="C99" s="56" t="s">
        <v>221</v>
      </c>
      <c r="D99" s="33">
        <v>2</v>
      </c>
      <c r="E99" s="34" t="s">
        <v>20</v>
      </c>
      <c r="F99" s="114">
        <v>504.18</v>
      </c>
      <c r="G99" s="111" t="s">
        <v>15</v>
      </c>
      <c r="H99" s="100">
        <v>44197</v>
      </c>
      <c r="I99" s="55">
        <v>44196</v>
      </c>
      <c r="J99" s="136" t="s">
        <v>28</v>
      </c>
      <c r="K99" s="114">
        <f t="shared" si="5"/>
        <v>599.9742</v>
      </c>
    </row>
    <row r="100" spans="1:11" s="101" customFormat="1" ht="18.75" customHeight="1">
      <c r="A100" s="111">
        <v>54</v>
      </c>
      <c r="B100" s="98" t="s">
        <v>213</v>
      </c>
      <c r="C100" s="56" t="s">
        <v>220</v>
      </c>
      <c r="D100" s="33">
        <v>10</v>
      </c>
      <c r="E100" s="34" t="s">
        <v>20</v>
      </c>
      <c r="F100" s="114">
        <v>20587.35</v>
      </c>
      <c r="G100" s="111" t="s">
        <v>15</v>
      </c>
      <c r="H100" s="100">
        <v>44197</v>
      </c>
      <c r="I100" s="55">
        <v>44196</v>
      </c>
      <c r="J100" s="136" t="s">
        <v>28</v>
      </c>
      <c r="K100" s="114">
        <f t="shared" si="5"/>
        <v>24498.9465</v>
      </c>
    </row>
    <row r="101" spans="1:11" s="101" customFormat="1" ht="18.75" customHeight="1" thickBot="1">
      <c r="A101" s="111">
        <v>55</v>
      </c>
      <c r="B101" s="98" t="s">
        <v>214</v>
      </c>
      <c r="C101" s="56" t="s">
        <v>90</v>
      </c>
      <c r="D101" s="33">
        <v>1</v>
      </c>
      <c r="E101" s="34" t="s">
        <v>20</v>
      </c>
      <c r="F101" s="144">
        <v>2058.74</v>
      </c>
      <c r="G101" s="111" t="s">
        <v>15</v>
      </c>
      <c r="H101" s="100">
        <v>44197</v>
      </c>
      <c r="I101" s="55">
        <v>44196</v>
      </c>
      <c r="J101" s="136" t="s">
        <v>28</v>
      </c>
      <c r="K101" s="114">
        <f t="shared" si="5"/>
        <v>2449.9005999999995</v>
      </c>
    </row>
    <row r="102" spans="1:11" s="109" customFormat="1" ht="17.25" customHeight="1" thickBot="1">
      <c r="A102" s="110"/>
      <c r="B102" s="103" t="s">
        <v>49</v>
      </c>
      <c r="C102" s="40"/>
      <c r="D102" s="104"/>
      <c r="E102" s="104"/>
      <c r="F102" s="105">
        <f>SUM(F93:F101)</f>
        <v>79282.31</v>
      </c>
      <c r="G102" s="104"/>
      <c r="H102" s="106"/>
      <c r="I102" s="106"/>
      <c r="J102" s="107"/>
      <c r="K102" s="108">
        <f>F102*1.19</f>
        <v>94345.94889999999</v>
      </c>
    </row>
    <row r="103" spans="1:11" s="101" customFormat="1" ht="17.25" customHeight="1">
      <c r="A103" s="111">
        <v>56</v>
      </c>
      <c r="B103" s="98" t="s">
        <v>158</v>
      </c>
      <c r="C103" s="56" t="s">
        <v>91</v>
      </c>
      <c r="D103" s="51">
        <v>1</v>
      </c>
      <c r="E103" s="51" t="s">
        <v>39</v>
      </c>
      <c r="F103" s="114">
        <v>6034.44</v>
      </c>
      <c r="G103" s="111" t="s">
        <v>15</v>
      </c>
      <c r="H103" s="100">
        <v>44197</v>
      </c>
      <c r="I103" s="100">
        <v>44561</v>
      </c>
      <c r="J103" s="136" t="s">
        <v>28</v>
      </c>
      <c r="K103" s="114">
        <f>(F103*1.19)</f>
        <v>7180.9836</v>
      </c>
    </row>
    <row r="104" spans="1:11" s="101" customFormat="1" ht="17.25" customHeight="1">
      <c r="A104" s="111">
        <v>57</v>
      </c>
      <c r="B104" s="129" t="s">
        <v>159</v>
      </c>
      <c r="C104" s="50" t="s">
        <v>166</v>
      </c>
      <c r="D104" s="33">
        <v>4</v>
      </c>
      <c r="E104" s="34" t="s">
        <v>20</v>
      </c>
      <c r="F104" s="66">
        <v>8369.76</v>
      </c>
      <c r="G104" s="51" t="s">
        <v>15</v>
      </c>
      <c r="H104" s="100">
        <v>44197</v>
      </c>
      <c r="I104" s="100">
        <v>44561</v>
      </c>
      <c r="J104" s="51" t="s">
        <v>28</v>
      </c>
      <c r="K104" s="95">
        <f>(F104*1.19)</f>
        <v>9960.0144</v>
      </c>
    </row>
    <row r="105" spans="1:11" s="101" customFormat="1" ht="17.25" customHeight="1" thickBot="1">
      <c r="A105" s="111">
        <v>58</v>
      </c>
      <c r="B105" s="49" t="s">
        <v>160</v>
      </c>
      <c r="C105" s="50" t="s">
        <v>166</v>
      </c>
      <c r="D105" s="36">
        <v>10</v>
      </c>
      <c r="E105" s="37" t="s">
        <v>20</v>
      </c>
      <c r="F105" s="64">
        <v>2521</v>
      </c>
      <c r="G105" s="51" t="s">
        <v>15</v>
      </c>
      <c r="H105" s="100">
        <v>44197</v>
      </c>
      <c r="I105" s="100">
        <v>44561</v>
      </c>
      <c r="J105" s="51" t="s">
        <v>28</v>
      </c>
      <c r="K105" s="95">
        <f>(F105*1.19)</f>
        <v>2999.99</v>
      </c>
    </row>
    <row r="106" spans="1:11" s="109" customFormat="1" ht="18" customHeight="1" thickBot="1">
      <c r="A106" s="110"/>
      <c r="B106" s="103" t="s">
        <v>93</v>
      </c>
      <c r="C106" s="40"/>
      <c r="D106" s="104"/>
      <c r="E106" s="104"/>
      <c r="F106" s="105">
        <f>SUM(F103:F105)</f>
        <v>16925.2</v>
      </c>
      <c r="G106" s="104"/>
      <c r="H106" s="106"/>
      <c r="I106" s="106"/>
      <c r="J106" s="107"/>
      <c r="K106" s="108">
        <f>F106*1.19</f>
        <v>20140.988</v>
      </c>
    </row>
    <row r="107" spans="1:11" s="109" customFormat="1" ht="18" customHeight="1" thickBot="1">
      <c r="A107" s="110"/>
      <c r="B107" s="103" t="s">
        <v>34</v>
      </c>
      <c r="C107" s="40"/>
      <c r="D107" s="104"/>
      <c r="E107" s="104"/>
      <c r="F107" s="105">
        <f>SUM(F106,F102,F92)</f>
        <v>110108.64445378151</v>
      </c>
      <c r="G107" s="104"/>
      <c r="H107" s="106"/>
      <c r="I107" s="106"/>
      <c r="J107" s="107"/>
      <c r="K107" s="108">
        <f>F107*1.19</f>
        <v>131029.28689999999</v>
      </c>
    </row>
    <row r="108" spans="1:11" s="101" customFormat="1" ht="17.25" customHeight="1" thickBot="1">
      <c r="A108" s="51">
        <v>59</v>
      </c>
      <c r="B108" s="112" t="s">
        <v>99</v>
      </c>
      <c r="C108" s="51" t="s">
        <v>100</v>
      </c>
      <c r="D108" s="36">
        <v>136</v>
      </c>
      <c r="E108" s="37" t="s">
        <v>20</v>
      </c>
      <c r="F108" s="145">
        <v>46008.8</v>
      </c>
      <c r="G108" s="51" t="s">
        <v>15</v>
      </c>
      <c r="H108" s="100">
        <v>44197</v>
      </c>
      <c r="I108" s="100">
        <v>44561</v>
      </c>
      <c r="J108" s="51" t="s">
        <v>29</v>
      </c>
      <c r="K108" s="95">
        <f>(F108)</f>
        <v>46008.8</v>
      </c>
    </row>
    <row r="109" spans="1:11" s="109" customFormat="1" ht="18" customHeight="1" thickBot="1">
      <c r="A109" s="110"/>
      <c r="B109" s="103" t="s">
        <v>104</v>
      </c>
      <c r="C109" s="40"/>
      <c r="D109" s="104"/>
      <c r="E109" s="104"/>
      <c r="F109" s="105">
        <f>SUM(F108:F108)</f>
        <v>46008.8</v>
      </c>
      <c r="G109" s="104"/>
      <c r="H109" s="106"/>
      <c r="I109" s="106"/>
      <c r="J109" s="107"/>
      <c r="K109" s="108">
        <f>F109</f>
        <v>46008.8</v>
      </c>
    </row>
    <row r="110" spans="1:11" s="109" customFormat="1" ht="18" customHeight="1" thickBot="1">
      <c r="A110" s="110"/>
      <c r="B110" s="103" t="s">
        <v>222</v>
      </c>
      <c r="C110" s="40"/>
      <c r="D110" s="104"/>
      <c r="E110" s="104"/>
      <c r="F110" s="105">
        <f>SUM(F109)</f>
        <v>46008.8</v>
      </c>
      <c r="G110" s="104"/>
      <c r="H110" s="106"/>
      <c r="I110" s="106"/>
      <c r="J110" s="107"/>
      <c r="K110" s="108">
        <f>K109</f>
        <v>46008.8</v>
      </c>
    </row>
    <row r="111" spans="1:11" s="101" customFormat="1" ht="17.25" customHeight="1">
      <c r="A111" s="111">
        <v>60</v>
      </c>
      <c r="B111" s="112" t="s">
        <v>176</v>
      </c>
      <c r="C111" s="35" t="s">
        <v>174</v>
      </c>
      <c r="D111" s="36">
        <v>1</v>
      </c>
      <c r="E111" s="37" t="s">
        <v>20</v>
      </c>
      <c r="F111" s="64">
        <v>2352.95</v>
      </c>
      <c r="G111" s="51" t="s">
        <v>15</v>
      </c>
      <c r="H111" s="100">
        <v>44197</v>
      </c>
      <c r="I111" s="100">
        <v>44561</v>
      </c>
      <c r="J111" s="51" t="s">
        <v>29</v>
      </c>
      <c r="K111" s="114">
        <f>F111+F111*19/100</f>
        <v>2800.0105</v>
      </c>
    </row>
    <row r="112" spans="1:11" s="101" customFormat="1" ht="17.25" customHeight="1" thickBot="1">
      <c r="A112" s="111">
        <v>61</v>
      </c>
      <c r="B112" s="112" t="s">
        <v>175</v>
      </c>
      <c r="C112" s="37" t="s">
        <v>126</v>
      </c>
      <c r="D112" s="36">
        <v>9</v>
      </c>
      <c r="E112" s="37" t="s">
        <v>20</v>
      </c>
      <c r="F112" s="64">
        <v>2689.11</v>
      </c>
      <c r="G112" s="51" t="s">
        <v>15</v>
      </c>
      <c r="H112" s="100">
        <v>44197</v>
      </c>
      <c r="I112" s="100">
        <v>44561</v>
      </c>
      <c r="J112" s="51" t="s">
        <v>29</v>
      </c>
      <c r="K112" s="114">
        <f>F112+F112*19/100</f>
        <v>3200.0409</v>
      </c>
    </row>
    <row r="113" spans="1:11" s="32" customFormat="1" ht="18" customHeight="1" thickBot="1">
      <c r="A113" s="38"/>
      <c r="B113" s="39" t="s">
        <v>143</v>
      </c>
      <c r="C113" s="40"/>
      <c r="D113" s="41"/>
      <c r="E113" s="41"/>
      <c r="F113" s="42">
        <f>SUM(F111:F112)</f>
        <v>5042.0599999999995</v>
      </c>
      <c r="G113" s="43"/>
      <c r="H113" s="44"/>
      <c r="I113" s="45"/>
      <c r="J113" s="46"/>
      <c r="K113" s="48">
        <f>F113*1.19</f>
        <v>6000.051399999999</v>
      </c>
    </row>
    <row r="114" spans="1:11" ht="21.75" customHeight="1" thickBot="1">
      <c r="A114" s="18"/>
      <c r="B114" s="57"/>
      <c r="C114" s="58"/>
      <c r="D114" s="59"/>
      <c r="E114" s="59"/>
      <c r="F114" s="42">
        <f>F113+F110+F107+F86+F83+F68+F64+F50+F37+F33+F29+F26</f>
        <v>934078.8444537816</v>
      </c>
      <c r="G114" s="60"/>
      <c r="H114" s="61"/>
      <c r="I114" s="62"/>
      <c r="J114" s="59"/>
      <c r="K114" s="42">
        <f>F114*1.19</f>
        <v>1111553.8249000001</v>
      </c>
    </row>
    <row r="115" spans="1:11" ht="15">
      <c r="A115" s="7"/>
      <c r="B115" s="8"/>
      <c r="C115" s="7"/>
      <c r="D115" s="7"/>
      <c r="E115" s="7"/>
      <c r="F115" s="21"/>
      <c r="G115" s="7"/>
      <c r="H115" s="11"/>
      <c r="I115" s="9"/>
      <c r="K115" s="21"/>
    </row>
    <row r="116" spans="1:11" ht="15">
      <c r="A116" s="7"/>
      <c r="B116" s="8"/>
      <c r="C116" s="7"/>
      <c r="D116" s="7"/>
      <c r="E116" s="7"/>
      <c r="F116" s="21"/>
      <c r="G116" s="7"/>
      <c r="H116" s="11"/>
      <c r="I116" s="9"/>
      <c r="K116" s="21"/>
    </row>
    <row r="117" spans="1:11" ht="15">
      <c r="A117" s="92" t="s">
        <v>74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9" spans="1:11" ht="15">
      <c r="A119" s="92" t="s">
        <v>14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ht="15">
      <c r="A120" s="92" t="s">
        <v>94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15">
      <c r="A121" s="93" t="s">
        <v>139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1:11" ht="8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5">
      <c r="A123" s="92" t="s">
        <v>96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8:9" ht="15">
      <c r="H124" s="2"/>
      <c r="I124" s="2"/>
    </row>
    <row r="125" spans="8:9" ht="15">
      <c r="H125" s="2"/>
      <c r="I125" s="2"/>
    </row>
  </sheetData>
  <sheetProtection/>
  <mergeCells count="15">
    <mergeCell ref="A119:K119"/>
    <mergeCell ref="A120:K120"/>
    <mergeCell ref="A122:K122"/>
    <mergeCell ref="A121:K121"/>
    <mergeCell ref="A123:K123"/>
    <mergeCell ref="A117:K117"/>
    <mergeCell ref="J22:J23"/>
    <mergeCell ref="I22:I23"/>
    <mergeCell ref="A22:A23"/>
    <mergeCell ref="B22:B23"/>
    <mergeCell ref="C22:C23"/>
    <mergeCell ref="G22:G23"/>
    <mergeCell ref="H22:H23"/>
    <mergeCell ref="D22:D23"/>
    <mergeCell ref="E22:E23"/>
  </mergeCells>
  <printOptions/>
  <pageMargins left="0.5905511811023623" right="0.1968503937007874" top="0.5511811023622047" bottom="0.35433070866141736" header="0" footer="0.31496062992125984"/>
  <pageSetup horizontalDpi="600" verticalDpi="600" orientation="landscape" paperSize="9" scale="82" r:id="rId2"/>
  <rowBreaks count="2" manualBreakCount="2">
    <brk id="68" max="10" man="1"/>
    <brk id="9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GanjTeodor</dc:creator>
  <cp:keywords/>
  <dc:description/>
  <cp:lastModifiedBy>vladian.musat</cp:lastModifiedBy>
  <cp:lastPrinted>2020-12-21T07:33:21Z</cp:lastPrinted>
  <dcterms:created xsi:type="dcterms:W3CDTF">2017-01-11T08:35:42Z</dcterms:created>
  <dcterms:modified xsi:type="dcterms:W3CDTF">2020-12-21T08:14:03Z</dcterms:modified>
  <cp:category/>
  <cp:version/>
  <cp:contentType/>
  <cp:contentStatus/>
</cp:coreProperties>
</file>